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Share\Website\Frans op het OVC\cijfers\"/>
    </mc:Choice>
  </mc:AlternateContent>
  <xr:revisionPtr revIDLastSave="0" documentId="13_ncr:1_{209C2C2C-AC58-40EC-BAB7-902903A091BA}" xr6:coauthVersionLast="45" xr6:coauthVersionMax="45" xr10:uidLastSave="{00000000-0000-0000-0000-000000000000}"/>
  <bookViews>
    <workbookView xWindow="-120" yWindow="-120" windowWidth="29040" windowHeight="15840" tabRatio="927" activeTab="1" xr2:uid="{00000000-000D-0000-FFFF-FFFF00000000}"/>
  </bookViews>
  <sheets>
    <sheet name="SO 3" sheetId="16" r:id="rId1"/>
    <sheet name="Eindtoets hfd 2" sheetId="15" r:id="rId2"/>
    <sheet name="SO 2" sheetId="14" r:id="rId3"/>
    <sheet name="Eindtoets hfd 1" sheetId="13" r:id="rId4"/>
    <sheet name="SO 1" sheetId="12" r:id="rId5"/>
  </sheets>
  <definedNames>
    <definedName name="_xlnm._FilterDatabase" localSheetId="3" hidden="1">'Eindtoets hfd 1'!$A$2:$M$32</definedName>
    <definedName name="_xlnm._FilterDatabase" localSheetId="1" hidden="1">'Eindtoets hfd 2'!$A$2:$M$32</definedName>
    <definedName name="_xlnm._FilterDatabase" localSheetId="4" hidden="1">'SO 1'!$A$2:$J$32</definedName>
    <definedName name="_xlnm._FilterDatabase" localSheetId="2" hidden="1">'SO 2'!$A$2:$J$32</definedName>
    <definedName name="_xlnm._FilterDatabase" localSheetId="0" hidden="1">'SO 3'!$A$2:$I$32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" i="15" l="1"/>
  <c r="K4" i="15"/>
  <c r="H3" i="14" l="1"/>
  <c r="I3" i="14" s="1"/>
  <c r="J3" i="14" s="1"/>
  <c r="K3" i="14" s="1"/>
  <c r="G3" i="16" l="1"/>
  <c r="H3" i="16" s="1"/>
  <c r="I3" i="16" s="1"/>
  <c r="F35" i="16"/>
  <c r="E35" i="16"/>
  <c r="D35" i="16"/>
  <c r="C35" i="16"/>
  <c r="H34" i="16"/>
  <c r="G34" i="16"/>
  <c r="F33" i="16"/>
  <c r="E33" i="16"/>
  <c r="D33" i="16"/>
  <c r="C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4" i="16"/>
  <c r="G13" i="16"/>
  <c r="G12" i="16"/>
  <c r="G11" i="16"/>
  <c r="G10" i="16"/>
  <c r="G8" i="16"/>
  <c r="G7" i="16"/>
  <c r="G6" i="16"/>
  <c r="G5" i="16"/>
  <c r="G4" i="16"/>
  <c r="G33" i="16" l="1"/>
  <c r="H30" i="16"/>
  <c r="I30" i="16" s="1"/>
  <c r="H24" i="16"/>
  <c r="I24" i="16" s="1"/>
  <c r="H20" i="16"/>
  <c r="I20" i="16" s="1"/>
  <c r="H16" i="16"/>
  <c r="I16" i="16" s="1"/>
  <c r="H4" i="16"/>
  <c r="I4" i="16" s="1"/>
  <c r="H12" i="16"/>
  <c r="I12" i="16" s="1"/>
  <c r="H8" i="16"/>
  <c r="I8" i="16" s="1"/>
  <c r="H6" i="16"/>
  <c r="I6" i="16" s="1"/>
  <c r="H10" i="16"/>
  <c r="I10" i="16" s="1"/>
  <c r="H18" i="16"/>
  <c r="I18" i="16" s="1"/>
  <c r="H22" i="16"/>
  <c r="I22" i="16" s="1"/>
  <c r="H26" i="16"/>
  <c r="I26" i="16" s="1"/>
  <c r="H7" i="16"/>
  <c r="I7" i="16" s="1"/>
  <c r="H11" i="16"/>
  <c r="I11" i="16" s="1"/>
  <c r="H19" i="16"/>
  <c r="H23" i="16"/>
  <c r="I23" i="16" s="1"/>
  <c r="H27" i="16"/>
  <c r="I27" i="16" s="1"/>
  <c r="H31" i="16"/>
  <c r="I31" i="16" s="1"/>
  <c r="H28" i="16"/>
  <c r="I28" i="16" s="1"/>
  <c r="H32" i="16"/>
  <c r="I32" i="16" s="1"/>
  <c r="H5" i="16"/>
  <c r="I5" i="16" s="1"/>
  <c r="H13" i="16"/>
  <c r="I13" i="16" s="1"/>
  <c r="H17" i="16"/>
  <c r="I17" i="16" s="1"/>
  <c r="H21" i="16"/>
  <c r="I21" i="16" s="1"/>
  <c r="H25" i="16"/>
  <c r="I25" i="16" s="1"/>
  <c r="H29" i="16"/>
  <c r="I29" i="16" s="1"/>
  <c r="H14" i="16"/>
  <c r="I14" i="16" s="1"/>
  <c r="K17" i="15"/>
  <c r="H33" i="16" l="1"/>
  <c r="I33" i="16"/>
  <c r="K32" i="15"/>
  <c r="K27" i="15"/>
  <c r="K18" i="15"/>
  <c r="K29" i="15" l="1"/>
  <c r="D35" i="15" l="1"/>
  <c r="E35" i="15"/>
  <c r="F35" i="15"/>
  <c r="G35" i="15"/>
  <c r="H35" i="15"/>
  <c r="I35" i="15"/>
  <c r="J35" i="15"/>
  <c r="D33" i="15"/>
  <c r="E33" i="15"/>
  <c r="F33" i="15"/>
  <c r="G33" i="15"/>
  <c r="H33" i="15"/>
  <c r="I33" i="15"/>
  <c r="J33" i="15"/>
  <c r="C35" i="15"/>
  <c r="L34" i="15"/>
  <c r="K34" i="15"/>
  <c r="C33" i="15"/>
  <c r="K31" i="15"/>
  <c r="K30" i="15"/>
  <c r="K28" i="15"/>
  <c r="K26" i="15"/>
  <c r="K25" i="15"/>
  <c r="K24" i="15"/>
  <c r="K23" i="15"/>
  <c r="K22" i="15"/>
  <c r="K21" i="15"/>
  <c r="K20" i="15"/>
  <c r="K19" i="15"/>
  <c r="K16" i="15"/>
  <c r="K15" i="15"/>
  <c r="K14" i="15"/>
  <c r="K13" i="15"/>
  <c r="K12" i="15"/>
  <c r="K11" i="15"/>
  <c r="K10" i="15"/>
  <c r="K8" i="15"/>
  <c r="K7" i="15"/>
  <c r="K6" i="15"/>
  <c r="K5" i="15"/>
  <c r="L17" i="15" l="1"/>
  <c r="L3" i="15"/>
  <c r="L29" i="15"/>
  <c r="L18" i="15"/>
  <c r="L32" i="15"/>
  <c r="L27" i="15"/>
  <c r="L6" i="15"/>
  <c r="M6" i="15" s="1"/>
  <c r="L20" i="15"/>
  <c r="M20" i="15" s="1"/>
  <c r="L30" i="15"/>
  <c r="M30" i="15" s="1"/>
  <c r="L11" i="15"/>
  <c r="M11" i="15" s="1"/>
  <c r="L5" i="15"/>
  <c r="M5" i="15" s="1"/>
  <c r="L14" i="15"/>
  <c r="M14" i="15" s="1"/>
  <c r="L24" i="15"/>
  <c r="M24" i="15" s="1"/>
  <c r="L15" i="15"/>
  <c r="M15" i="15" s="1"/>
  <c r="L10" i="15"/>
  <c r="M10" i="15" s="1"/>
  <c r="L21" i="15"/>
  <c r="M21" i="15" s="1"/>
  <c r="L25" i="15"/>
  <c r="M25" i="15" s="1"/>
  <c r="L31" i="15"/>
  <c r="M31" i="15" s="1"/>
  <c r="L7" i="15"/>
  <c r="M7" i="15" s="1"/>
  <c r="L12" i="15"/>
  <c r="M12" i="15" s="1"/>
  <c r="L16" i="15"/>
  <c r="M16" i="15" s="1"/>
  <c r="L22" i="15"/>
  <c r="M22" i="15" s="1"/>
  <c r="L26" i="15"/>
  <c r="M26" i="15" s="1"/>
  <c r="L4" i="15"/>
  <c r="M4" i="15" s="1"/>
  <c r="L8" i="15"/>
  <c r="M8" i="15" s="1"/>
  <c r="L13" i="15"/>
  <c r="M13" i="15" s="1"/>
  <c r="L19" i="15"/>
  <c r="M19" i="15" s="1"/>
  <c r="L23" i="15"/>
  <c r="M23" i="15" s="1"/>
  <c r="L28" i="15"/>
  <c r="M28" i="15" s="1"/>
  <c r="K33" i="15"/>
  <c r="K8" i="13"/>
  <c r="N3" i="15" l="1"/>
  <c r="J3" i="16"/>
  <c r="L33" i="15"/>
  <c r="K23" i="13"/>
  <c r="M33" i="15" l="1"/>
  <c r="G35" i="14"/>
  <c r="F35" i="14"/>
  <c r="E35" i="14"/>
  <c r="D35" i="14"/>
  <c r="C35" i="14"/>
  <c r="I34" i="14"/>
  <c r="H34" i="14"/>
  <c r="G33" i="14"/>
  <c r="F33" i="14"/>
  <c r="E33" i="14"/>
  <c r="D33" i="14"/>
  <c r="C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I19" i="14" l="1"/>
  <c r="J19" i="14" s="1"/>
  <c r="I31" i="14"/>
  <c r="J31" i="14" s="1"/>
  <c r="J31" i="16" s="1"/>
  <c r="I26" i="14"/>
  <c r="J26" i="14" s="1"/>
  <c r="J26" i="16" s="1"/>
  <c r="I8" i="14"/>
  <c r="J8" i="14" s="1"/>
  <c r="J8" i="16" s="1"/>
  <c r="I24" i="14"/>
  <c r="J24" i="14" s="1"/>
  <c r="J24" i="16" s="1"/>
  <c r="I11" i="14"/>
  <c r="J11" i="14" s="1"/>
  <c r="J11" i="16" s="1"/>
  <c r="I13" i="14"/>
  <c r="J13" i="14" s="1"/>
  <c r="J13" i="16" s="1"/>
  <c r="I6" i="14"/>
  <c r="J6" i="14" s="1"/>
  <c r="J6" i="16" s="1"/>
  <c r="I15" i="14"/>
  <c r="J15" i="14" s="1"/>
  <c r="I29" i="14"/>
  <c r="J29" i="14" s="1"/>
  <c r="J29" i="16" s="1"/>
  <c r="H33" i="14"/>
  <c r="I9" i="14"/>
  <c r="J9" i="14" s="1"/>
  <c r="I20" i="14"/>
  <c r="J20" i="14" s="1"/>
  <c r="J20" i="16" s="1"/>
  <c r="I25" i="14"/>
  <c r="J25" i="14" s="1"/>
  <c r="J25" i="16" s="1"/>
  <c r="I5" i="14"/>
  <c r="J5" i="14" s="1"/>
  <c r="J5" i="16" s="1"/>
  <c r="I10" i="14"/>
  <c r="J10" i="14" s="1"/>
  <c r="J10" i="16" s="1"/>
  <c r="I16" i="14"/>
  <c r="J16" i="14" s="1"/>
  <c r="J16" i="16" s="1"/>
  <c r="I21" i="14"/>
  <c r="J21" i="14" s="1"/>
  <c r="J21" i="16" s="1"/>
  <c r="I32" i="14"/>
  <c r="J32" i="14" s="1"/>
  <c r="J32" i="16" s="1"/>
  <c r="I27" i="14"/>
  <c r="J27" i="14" s="1"/>
  <c r="J27" i="16" s="1"/>
  <c r="I17" i="14"/>
  <c r="J17" i="14" s="1"/>
  <c r="I28" i="14"/>
  <c r="J28" i="14" s="1"/>
  <c r="J28" i="16" s="1"/>
  <c r="I22" i="14"/>
  <c r="J22" i="14" s="1"/>
  <c r="J22" i="16" s="1"/>
  <c r="I7" i="14"/>
  <c r="J7" i="14" s="1"/>
  <c r="J7" i="16" s="1"/>
  <c r="I12" i="14"/>
  <c r="J12" i="14" s="1"/>
  <c r="J12" i="16" s="1"/>
  <c r="I18" i="14"/>
  <c r="J18" i="14" s="1"/>
  <c r="J18" i="16" s="1"/>
  <c r="I23" i="14"/>
  <c r="J23" i="14" s="1"/>
  <c r="J23" i="16" s="1"/>
  <c r="I14" i="14"/>
  <c r="J14" i="14" s="1"/>
  <c r="J14" i="16" s="1"/>
  <c r="I30" i="14"/>
  <c r="J30" i="14" s="1"/>
  <c r="J30" i="16" s="1"/>
  <c r="I4" i="14"/>
  <c r="J4" i="14" s="1"/>
  <c r="J4" i="16" s="1"/>
  <c r="H13" i="12"/>
  <c r="H9" i="12"/>
  <c r="K18" i="13"/>
  <c r="J17" i="16" l="1"/>
  <c r="J33" i="16" s="1"/>
  <c r="N17" i="15"/>
  <c r="J33" i="14"/>
  <c r="I33" i="14"/>
  <c r="K4" i="13"/>
  <c r="K5" i="13"/>
  <c r="K6" i="13"/>
  <c r="K7" i="13"/>
  <c r="K9" i="13"/>
  <c r="K10" i="13"/>
  <c r="K11" i="13"/>
  <c r="K12" i="13"/>
  <c r="K13" i="13"/>
  <c r="K14" i="13"/>
  <c r="K15" i="13"/>
  <c r="D35" i="13"/>
  <c r="E35" i="13"/>
  <c r="F35" i="13"/>
  <c r="G35" i="13"/>
  <c r="H35" i="13"/>
  <c r="I35" i="13"/>
  <c r="J35" i="13"/>
  <c r="D33" i="13"/>
  <c r="E33" i="13"/>
  <c r="F33" i="13"/>
  <c r="G33" i="13"/>
  <c r="H33" i="13"/>
  <c r="I33" i="13"/>
  <c r="J33" i="13"/>
  <c r="C35" i="13" l="1"/>
  <c r="L34" i="13"/>
  <c r="L8" i="13" s="1"/>
  <c r="K34" i="13"/>
  <c r="C33" i="13"/>
  <c r="K32" i="13"/>
  <c r="K31" i="13"/>
  <c r="K30" i="13"/>
  <c r="K29" i="13"/>
  <c r="K28" i="13"/>
  <c r="K27" i="13"/>
  <c r="K26" i="13"/>
  <c r="K25" i="13"/>
  <c r="K24" i="13"/>
  <c r="K22" i="13"/>
  <c r="K21" i="13"/>
  <c r="K20" i="13"/>
  <c r="K19" i="13"/>
  <c r="K17" i="13"/>
  <c r="K16" i="13"/>
  <c r="K3" i="13"/>
  <c r="L18" i="13" l="1"/>
  <c r="L23" i="13"/>
  <c r="L31" i="13"/>
  <c r="M31" i="13" s="1"/>
  <c r="L22" i="13"/>
  <c r="M22" i="13" s="1"/>
  <c r="L24" i="13"/>
  <c r="M24" i="13" s="1"/>
  <c r="L32" i="13"/>
  <c r="M32" i="13" s="1"/>
  <c r="L3" i="13"/>
  <c r="M3" i="13" s="1"/>
  <c r="L25" i="13"/>
  <c r="M25" i="13" s="1"/>
  <c r="L26" i="13"/>
  <c r="M26" i="13" s="1"/>
  <c r="L17" i="13"/>
  <c r="M17" i="13" s="1"/>
  <c r="L16" i="13"/>
  <c r="M16" i="13" s="1"/>
  <c r="L27" i="13"/>
  <c r="M27" i="13" s="1"/>
  <c r="L28" i="13"/>
  <c r="M28" i="13" s="1"/>
  <c r="L29" i="13"/>
  <c r="M29" i="13" s="1"/>
  <c r="L4" i="13"/>
  <c r="M4" i="13" s="1"/>
  <c r="L12" i="13"/>
  <c r="M12" i="13" s="1"/>
  <c r="L14" i="13"/>
  <c r="M14" i="13" s="1"/>
  <c r="L15" i="13"/>
  <c r="M15" i="13" s="1"/>
  <c r="L13" i="13"/>
  <c r="M13" i="13" s="1"/>
  <c r="N13" i="15" s="1"/>
  <c r="L11" i="13"/>
  <c r="M11" i="13" s="1"/>
  <c r="L9" i="13"/>
  <c r="M9" i="13" s="1"/>
  <c r="L10" i="13"/>
  <c r="M10" i="13" s="1"/>
  <c r="L5" i="13"/>
  <c r="M5" i="13" s="1"/>
  <c r="L7" i="13"/>
  <c r="M7" i="13" s="1"/>
  <c r="L6" i="13"/>
  <c r="M6" i="13" s="1"/>
  <c r="L19" i="13"/>
  <c r="M19" i="13" s="1"/>
  <c r="L20" i="13"/>
  <c r="M20" i="13" s="1"/>
  <c r="L21" i="13"/>
  <c r="M21" i="13" s="1"/>
  <c r="L30" i="13"/>
  <c r="M30" i="13" s="1"/>
  <c r="K33" i="13"/>
  <c r="H22" i="12"/>
  <c r="H25" i="12"/>
  <c r="H28" i="12"/>
  <c r="N13" i="13" l="1"/>
  <c r="K13" i="14"/>
  <c r="N9" i="13"/>
  <c r="K9" i="14"/>
  <c r="M33" i="13"/>
  <c r="L33" i="13"/>
  <c r="H31" i="12"/>
  <c r="H12" i="12"/>
  <c r="H23" i="12"/>
  <c r="H3" i="12"/>
  <c r="H6" i="12"/>
  <c r="H14" i="12"/>
  <c r="H7" i="12"/>
  <c r="H8" i="12"/>
  <c r="H18" i="12"/>
  <c r="H19" i="12"/>
  <c r="H24" i="12"/>
  <c r="H21" i="12"/>
  <c r="H30" i="12"/>
  <c r="H27" i="12"/>
  <c r="H26" i="12"/>
  <c r="H29" i="12"/>
  <c r="H32" i="12"/>
  <c r="H11" i="12"/>
  <c r="H4" i="12"/>
  <c r="H15" i="12"/>
  <c r="H16" i="12"/>
  <c r="H17" i="12"/>
  <c r="H5" i="12"/>
  <c r="H10" i="12"/>
  <c r="D35" i="12" l="1"/>
  <c r="E35" i="12"/>
  <c r="F35" i="12"/>
  <c r="G35" i="12"/>
  <c r="C35" i="12"/>
  <c r="H20" i="12" l="1"/>
  <c r="H34" i="12"/>
  <c r="I34" i="12"/>
  <c r="I9" i="12" l="1"/>
  <c r="I13" i="12"/>
  <c r="I22" i="12"/>
  <c r="J22" i="12" s="1"/>
  <c r="I28" i="12"/>
  <c r="J28" i="12" s="1"/>
  <c r="I25" i="12"/>
  <c r="J25" i="12" s="1"/>
  <c r="I12" i="12"/>
  <c r="J12" i="12" s="1"/>
  <c r="I23" i="12"/>
  <c r="J23" i="12" s="1"/>
  <c r="I6" i="12"/>
  <c r="J6" i="12" s="1"/>
  <c r="I21" i="12"/>
  <c r="J21" i="12" s="1"/>
  <c r="I27" i="12"/>
  <c r="J27" i="12" s="1"/>
  <c r="N27" i="15" s="1"/>
  <c r="I19" i="12"/>
  <c r="J19" i="12" s="1"/>
  <c r="I14" i="12"/>
  <c r="J14" i="12" s="1"/>
  <c r="I29" i="12"/>
  <c r="J29" i="12" s="1"/>
  <c r="N29" i="15" s="1"/>
  <c r="I11" i="12"/>
  <c r="J11" i="12" s="1"/>
  <c r="I31" i="12"/>
  <c r="J31" i="12" s="1"/>
  <c r="I32" i="12"/>
  <c r="J32" i="12" s="1"/>
  <c r="N32" i="15" s="1"/>
  <c r="I17" i="12"/>
  <c r="J17" i="12" s="1"/>
  <c r="I5" i="12"/>
  <c r="J5" i="12" s="1"/>
  <c r="I16" i="12"/>
  <c r="J16" i="12" s="1"/>
  <c r="I4" i="12"/>
  <c r="J4" i="12" s="1"/>
  <c r="I10" i="12"/>
  <c r="J10" i="12" s="1"/>
  <c r="I3" i="12"/>
  <c r="J3" i="12" s="1"/>
  <c r="N3" i="13" s="1"/>
  <c r="I15" i="12"/>
  <c r="J15" i="12" s="1"/>
  <c r="I7" i="12"/>
  <c r="J7" i="12" s="1"/>
  <c r="I24" i="12"/>
  <c r="J24" i="12" s="1"/>
  <c r="I18" i="12"/>
  <c r="J18" i="12" s="1"/>
  <c r="N18" i="15" s="1"/>
  <c r="I26" i="12"/>
  <c r="J26" i="12" s="1"/>
  <c r="I8" i="12"/>
  <c r="J8" i="12" s="1"/>
  <c r="I30" i="12"/>
  <c r="J30" i="12" s="1"/>
  <c r="I20" i="12"/>
  <c r="J20" i="12" s="1"/>
  <c r="N12" i="13" l="1"/>
  <c r="K12" i="14"/>
  <c r="N12" i="15"/>
  <c r="N32" i="13"/>
  <c r="K32" i="14"/>
  <c r="N31" i="13"/>
  <c r="N31" i="15"/>
  <c r="K31" i="14"/>
  <c r="N10" i="13"/>
  <c r="K10" i="14"/>
  <c r="N10" i="15"/>
  <c r="N29" i="13"/>
  <c r="K29" i="14"/>
  <c r="N25" i="13"/>
  <c r="N25" i="15"/>
  <c r="K25" i="14"/>
  <c r="N7" i="13"/>
  <c r="K7" i="14"/>
  <c r="N7" i="15"/>
  <c r="N23" i="15"/>
  <c r="N23" i="13"/>
  <c r="K23" i="14"/>
  <c r="N8" i="13"/>
  <c r="K8" i="14"/>
  <c r="N8" i="15"/>
  <c r="N14" i="13"/>
  <c r="K14" i="14"/>
  <c r="N14" i="15"/>
  <c r="N28" i="13"/>
  <c r="K28" i="14"/>
  <c r="N28" i="15"/>
  <c r="N6" i="13"/>
  <c r="K6" i="14"/>
  <c r="N6" i="15"/>
  <c r="N20" i="13"/>
  <c r="K20" i="14"/>
  <c r="N20" i="15"/>
  <c r="N30" i="13"/>
  <c r="K30" i="14"/>
  <c r="N30" i="15"/>
  <c r="N26" i="13"/>
  <c r="K26" i="14"/>
  <c r="N26" i="15"/>
  <c r="N16" i="13"/>
  <c r="N16" i="15"/>
  <c r="K16" i="14"/>
  <c r="N19" i="13"/>
  <c r="N19" i="15"/>
  <c r="K19" i="14"/>
  <c r="N22" i="13"/>
  <c r="N22" i="15"/>
  <c r="K22" i="14"/>
  <c r="N15" i="13"/>
  <c r="N15" i="15"/>
  <c r="K15" i="14"/>
  <c r="N11" i="13"/>
  <c r="K11" i="14"/>
  <c r="N11" i="15"/>
  <c r="N4" i="13"/>
  <c r="K4" i="14"/>
  <c r="N4" i="15"/>
  <c r="N18" i="13"/>
  <c r="K18" i="14"/>
  <c r="N5" i="13"/>
  <c r="N33" i="13" s="1"/>
  <c r="K5" i="14"/>
  <c r="N5" i="15"/>
  <c r="N27" i="13"/>
  <c r="K27" i="14"/>
  <c r="N24" i="13"/>
  <c r="K24" i="14"/>
  <c r="N24" i="15"/>
  <c r="N17" i="13"/>
  <c r="K17" i="14"/>
  <c r="N21" i="13"/>
  <c r="K21" i="14"/>
  <c r="N21" i="15"/>
  <c r="G33" i="12"/>
  <c r="F33" i="12"/>
  <c r="E33" i="12"/>
  <c r="D33" i="12"/>
  <c r="C33" i="12"/>
  <c r="N33" i="15" l="1"/>
  <c r="K33" i="14"/>
  <c r="H33" i="12"/>
  <c r="I33" i="12" l="1"/>
  <c r="J33" i="12" l="1"/>
</calcChain>
</file>

<file path=xl/sharedStrings.xml><?xml version="1.0" encoding="utf-8"?>
<sst xmlns="http://schemas.openxmlformats.org/spreadsheetml/2006/main" count="138" uniqueCount="47">
  <si>
    <t>voldoende</t>
  </si>
  <si>
    <t>onvoldoende</t>
  </si>
  <si>
    <t>goed</t>
  </si>
  <si>
    <t>ruim voldoende</t>
  </si>
  <si>
    <t>bijna voldoende</t>
  </si>
  <si>
    <t>zeer slecht</t>
  </si>
  <si>
    <t>zeer onvoldoende</t>
  </si>
  <si>
    <t>slecht</t>
  </si>
  <si>
    <t>net voldoende</t>
  </si>
  <si>
    <t>aantal fouten</t>
  </si>
  <si>
    <t>leerlingnummer</t>
  </si>
  <si>
    <t>maximaal te behalen:</t>
  </si>
  <si>
    <t>gemiddelde:</t>
  </si>
  <si>
    <t>normeringsterm:</t>
  </si>
  <si>
    <t>aantal punten</t>
  </si>
  <si>
    <t>persoonlijk voornaamwoord</t>
  </si>
  <si>
    <t>être</t>
  </si>
  <si>
    <t>phrases-clés</t>
  </si>
  <si>
    <t>Schriftelijke overhoring hoofdstuk 1</t>
  </si>
  <si>
    <t>cijfer SO 1</t>
  </si>
  <si>
    <t>uitmuntend</t>
  </si>
  <si>
    <t>1H.fa1</t>
  </si>
  <si>
    <t>vocabulaire FN</t>
  </si>
  <si>
    <t>vocabulaire NF</t>
  </si>
  <si>
    <t>luisteren</t>
  </si>
  <si>
    <t>lidwoorden</t>
  </si>
  <si>
    <t>getallen</t>
  </si>
  <si>
    <t>lezen</t>
  </si>
  <si>
    <t>cijfer eindtoets 1</t>
  </si>
  <si>
    <t>gemiddelde cijfer</t>
  </si>
  <si>
    <t>Eindtoets hoofdstuk 1</t>
  </si>
  <si>
    <t>versie B</t>
  </si>
  <si>
    <t>Schriftelijke overhoring hoofdstuk 2</t>
  </si>
  <si>
    <t>cijfer SO 2</t>
  </si>
  <si>
    <t>Vocabulaire FN</t>
  </si>
  <si>
    <t>Vocabulaire NF</t>
  </si>
  <si>
    <t>werkwoorden op -er FF</t>
  </si>
  <si>
    <t>werkwoorden op -er NF</t>
  </si>
  <si>
    <t>Eindtoets hoofdstuk 2</t>
  </si>
  <si>
    <t>cijfer eindtoets 2</t>
  </si>
  <si>
    <t>regelmatige ww. op -er</t>
  </si>
  <si>
    <t>de ontkenning</t>
  </si>
  <si>
    <t>kloktijden</t>
  </si>
  <si>
    <r>
      <t>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rapportcijfer</t>
    </r>
  </si>
  <si>
    <t>cijfer SO 3</t>
  </si>
  <si>
    <t>avoir (hebben)</t>
  </si>
  <si>
    <t>Schriftelijke overhoring hoofdstuk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</si>
</sst>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0"/>
      <name val="Arial"/>
    </font>
    <font>
      <sz val="10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1"/>
      <color rgb="FF00B050"/>
      <name val="Calibri"/>
      <family val="2"/>
    </font>
    <font>
      <sz val="11"/>
      <color rgb="FF7ABB33"/>
      <name val="Calibri"/>
      <family val="2"/>
    </font>
    <font>
      <sz val="11"/>
      <color rgb="FFA0D565"/>
      <name val="Calibri"/>
      <family val="2"/>
    </font>
    <font>
      <sz val="11"/>
      <color rgb="FFCCFF33"/>
      <name val="Calibri"/>
      <family val="2"/>
    </font>
    <font>
      <sz val="11"/>
      <color rgb="FFFBE333"/>
      <name val="Calibri"/>
      <family val="2"/>
    </font>
    <font>
      <sz val="11"/>
      <color rgb="FFFFCC00"/>
      <name val="Calibri"/>
      <family val="2"/>
    </font>
    <font>
      <sz val="11"/>
      <color rgb="FFFF9933"/>
      <name val="Calibri"/>
      <family val="2"/>
    </font>
    <font>
      <sz val="11"/>
      <color rgb="FFFF6600"/>
      <name val="Calibri"/>
      <family val="2"/>
    </font>
    <font>
      <sz val="11"/>
      <color rgb="FFFF4B21"/>
      <name val="Calibri"/>
      <family val="2"/>
    </font>
    <font>
      <sz val="11"/>
      <color rgb="FFFF3300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textRotation="90" wrapText="1"/>
    </xf>
    <xf numFmtId="0" fontId="7" fillId="0" borderId="1" xfId="0" applyFont="1" applyBorder="1" applyAlignment="1">
      <alignment horizontal="center" textRotation="90" wrapText="1"/>
    </xf>
    <xf numFmtId="0" fontId="6" fillId="0" borderId="0" xfId="0" applyFont="1" applyAlignment="1">
      <alignment horizontal="center"/>
    </xf>
    <xf numFmtId="0" fontId="5" fillId="0" borderId="0" xfId="0" applyFont="1"/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/>
    <xf numFmtId="0" fontId="2" fillId="0" borderId="0" xfId="0" applyFont="1" applyAlignment="1">
      <alignment horizontal="right"/>
    </xf>
    <xf numFmtId="164" fontId="9" fillId="0" borderId="0" xfId="0" applyNumberFormat="1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0" fontId="2" fillId="2" borderId="0" xfId="0" applyFont="1" applyFill="1"/>
    <xf numFmtId="164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0" fontId="25" fillId="0" borderId="0" xfId="0" applyFont="1"/>
    <xf numFmtId="0" fontId="5" fillId="0" borderId="0" xfId="0" applyFont="1" applyAlignment="1">
      <alignment horizontal="center" textRotation="90"/>
    </xf>
    <xf numFmtId="0" fontId="26" fillId="0" borderId="1" xfId="0" applyFont="1" applyBorder="1" applyAlignment="1">
      <alignment horizontal="center" textRotation="90" wrapText="1"/>
    </xf>
    <xf numFmtId="2" fontId="23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right"/>
    </xf>
    <xf numFmtId="164" fontId="0" fillId="0" borderId="0" xfId="0" applyNumberFormat="1" applyAlignment="1">
      <alignment horizontal="center"/>
    </xf>
  </cellXfs>
  <cellStyles count="3">
    <cellStyle name="Normal 2" xfId="1" xr:uid="{00000000-0005-0000-0000-000000000000}"/>
    <cellStyle name="Standaard" xfId="0" builtinId="0"/>
    <cellStyle name="Standaard 2" xfId="2" xr:uid="{00000000-0005-0000-0000-000002000000}"/>
  </cellStyles>
  <dxfs count="6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.0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9" defaultPivotStyle="PivotStyleLight16"/>
  <colors>
    <mruColors>
      <color rgb="FF72AF2F"/>
      <color rgb="FF7ABB33"/>
      <color rgb="FF76B531"/>
      <color rgb="FF74B230"/>
      <color rgb="FFFBE333"/>
      <color rgb="FFA0D565"/>
      <color rgb="FFFBE121"/>
      <color rgb="FFFADD06"/>
      <color rgb="FF89CC40"/>
      <color rgb="FFB1EF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27B6305-FAF3-4E73-B761-A25A10CE9F36}" name="Tabel36262357891035" displayName="Tabel36262357891035" ref="A2:J32" insertRowShift="1" totalsRowShown="0" headerRowDxfId="68" dataDxfId="67">
  <autoFilter ref="A2:J32" xr:uid="{00000000-0009-0000-0100-000002000000}"/>
  <sortState ref="A3:I29">
    <sortCondition ref="B3"/>
  </sortState>
  <tableColumns count="10">
    <tableColumn id="1" xr3:uid="{46AABFA4-89F5-4201-A4D9-F0EB0EE24692}" name="1H.fa1" dataDxfId="66"/>
    <tableColumn id="2" xr3:uid="{59C70B1C-4720-4CC0-A697-C7A3787D9320}" name="leerlingnummer" dataDxfId="65"/>
    <tableColumn id="3" xr3:uid="{B355532E-A21A-4F22-952F-34905180689B}" name="Vocabulaire FN" dataDxfId="64"/>
    <tableColumn id="14" xr3:uid="{842EE5FD-6AD2-4BC8-B93E-F375ECF43648}" name="Vocabulaire NF" dataDxfId="63"/>
    <tableColumn id="5" xr3:uid="{6712C1E9-6C0C-43C0-8828-5BBBAB6CED6B}" name="avoir (hebben)" dataDxfId="62"/>
    <tableColumn id="8" xr3:uid="{538BD351-8A1A-4138-A453-C5E873C53AF5}" name="phrases-clés" dataDxfId="61"/>
    <tableColumn id="24" xr3:uid="{1D53F236-D5F2-4181-A8D2-0076789CB88D}" name="aantal fouten" dataDxfId="60">
      <calculatedColumnFormula>SUM(C3:F3)</calculatedColumnFormula>
    </tableColumn>
    <tableColumn id="10" xr3:uid="{E55640D1-2F43-49F8-8FA1-3197B64ACCF1}" name="aantal punten" dataDxfId="59">
      <calculatedColumnFormula>$H$34-Tabel36262357891035[[#This Row],[aantal fouten]]</calculatedColumnFormula>
    </tableColumn>
    <tableColumn id="9" xr3:uid="{23DD3F15-F319-42C1-80DA-8872FF3E5EE7}" name="cijfer SO 3" dataDxfId="58">
      <calculatedColumnFormula>ROUND(IF(($M$3&gt;=1),MIN(($M$3+(($H3*9)/$H$34)),(1+((($H3*9)/$H$34)*2)),(10-(((($H$34-$H3)*9)/$H$34)*0.5))),MAX(($M$3+(($H3*9)/$H$34)),(1+((($H3*9)/$H$34)*0.5)),(10-(((($H$34-$H3)*9)/$H$34)*2)))),1)</calculatedColumnFormula>
    </tableColumn>
    <tableColumn id="4" xr3:uid="{7AA6460D-3D4D-49E3-A05C-15480F85BAED}" name="gemiddelde cijfer" dataDxfId="57">
      <calculatedColumnFormula>(Tabel36262357891035[[#This Row],[cijfer SO 3]]+(Tabel3626235789102[[#This Row],[cijfer eindtoets 1]]*2)+Tabel362623578910[[#This Row],[cijfer SO 1]])/4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36262357891024" displayName="Tabel36262357891024" ref="A2:N32" insertRowShift="1" totalsRowShown="0" headerRowDxfId="56" dataDxfId="55">
  <autoFilter ref="A2:N32" xr:uid="{00000000-0009-0000-0100-000003000000}"/>
  <sortState ref="A3:K29">
    <sortCondition ref="B3"/>
  </sortState>
  <tableColumns count="14">
    <tableColumn id="1" xr3:uid="{00000000-0010-0000-0000-000001000000}" name="1H.fa1" dataDxfId="54"/>
    <tableColumn id="2" xr3:uid="{00000000-0010-0000-0000-000002000000}" name="leerlingnummer" dataDxfId="53"/>
    <tableColumn id="3" xr3:uid="{00000000-0010-0000-0000-000003000000}" name="luisteren" dataDxfId="52"/>
    <tableColumn id="14" xr3:uid="{00000000-0010-0000-0000-00000E000000}" name="vocabulaire FN" dataDxfId="51"/>
    <tableColumn id="5" xr3:uid="{00000000-0010-0000-0000-000005000000}" name="vocabulaire NF" dataDxfId="50"/>
    <tableColumn id="7" xr3:uid="{00000000-0010-0000-0000-000007000000}" name="regelmatige ww. op -er" dataDxfId="49"/>
    <tableColumn id="11" xr3:uid="{00000000-0010-0000-0000-00000B000000}" name="de ontkenning" dataDxfId="48"/>
    <tableColumn id="15" xr3:uid="{00000000-0010-0000-0000-00000F000000}" name="kloktijden" dataDxfId="47"/>
    <tableColumn id="6" xr3:uid="{00000000-0010-0000-0000-000006000000}" name="phrases-clés" dataDxfId="46"/>
    <tableColumn id="8" xr3:uid="{00000000-0010-0000-0000-000008000000}" name="lezen" dataDxfId="45"/>
    <tableColumn id="24" xr3:uid="{00000000-0010-0000-0000-000018000000}" name="aantal fouten" dataDxfId="44">
      <calculatedColumnFormula>SUM(C3:J3)</calculatedColumnFormula>
    </tableColumn>
    <tableColumn id="10" xr3:uid="{00000000-0010-0000-0000-00000A000000}" name="aantal punten" dataDxfId="43">
      <calculatedColumnFormula>$L$34-Tabel36262357891024[[#This Row],[aantal fouten]]</calculatedColumnFormula>
    </tableColumn>
    <tableColumn id="9" xr3:uid="{00000000-0010-0000-0000-000009000000}" name="cijfer eindtoets 2" dataDxfId="42">
      <calculatedColumnFormula>ROUND(IF(($P$3&gt;=1),MIN(($P$3+(($L3*9)/$L$34)),(1+((($L3*9)/$L$34)*2)),(10-(((($L$34-$L3)*9)/$L$34)*0.5))),MAX(($P$3+(($L3*9)/$L$34)),(1+((($L3*9)/$L$34)*0.5)),(10-(((($L$34-$L3)*9)/$L$34)*2)))),1)</calculatedColumnFormula>
    </tableColumn>
    <tableColumn id="13" xr3:uid="{00000000-0010-0000-0000-00000D000000}" name="gemiddelde cijfer" dataDxfId="41">
      <calculatedColumnFormula>((Tabel36262357891024[[#This Row],[cijfer eindtoets 2]]*2)+Tabel3626235789103[[#This Row],[cijfer SO 2]]+(Tabel3626235789102[[#This Row],[cijfer eindtoets 1]]*2)+Tabel362623578910[[#This Row],[cijfer SO 1]])/6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3626235789103" displayName="Tabel3626235789103" ref="A2:K32" insertRowShift="1" totalsRowShown="0" headerRowDxfId="40" dataDxfId="39">
  <autoFilter ref="A2:K32" xr:uid="{00000000-0009-0000-0100-000002000000}"/>
  <sortState ref="A3:J29">
    <sortCondition ref="B3"/>
  </sortState>
  <tableColumns count="11">
    <tableColumn id="1" xr3:uid="{00000000-0010-0000-0100-000001000000}" name="1H.fa1" dataDxfId="38"/>
    <tableColumn id="2" xr3:uid="{00000000-0010-0000-0100-000002000000}" name="leerlingnummer" dataDxfId="37"/>
    <tableColumn id="3" xr3:uid="{00000000-0010-0000-0100-000003000000}" name="Vocabulaire FN" dataDxfId="36"/>
    <tableColumn id="14" xr3:uid="{00000000-0010-0000-0100-00000E000000}" name="Vocabulaire NF" dataDxfId="35"/>
    <tableColumn id="5" xr3:uid="{00000000-0010-0000-0100-000005000000}" name="werkwoorden op -er FF" dataDxfId="34"/>
    <tableColumn id="7" xr3:uid="{00000000-0010-0000-0100-000007000000}" name="werkwoorden op -er NF" dataDxfId="33"/>
    <tableColumn id="8" xr3:uid="{00000000-0010-0000-0100-000008000000}" name="phrases-clés" dataDxfId="32"/>
    <tableColumn id="24" xr3:uid="{00000000-0010-0000-0100-000018000000}" name="aantal fouten" dataDxfId="31">
      <calculatedColumnFormula>SUM(C3:G3)</calculatedColumnFormula>
    </tableColumn>
    <tableColumn id="10" xr3:uid="{00000000-0010-0000-0100-00000A000000}" name="aantal punten" dataDxfId="30">
      <calculatedColumnFormula>$I$34-Tabel3626235789103[[#This Row],[aantal fouten]]</calculatedColumnFormula>
    </tableColumn>
    <tableColumn id="9" xr3:uid="{00000000-0010-0000-0100-000009000000}" name="cijfer SO 2" dataDxfId="29">
      <calculatedColumnFormula>ROUND(IF(($N$3&gt;=1),MIN(($N$3+(($I3*9)/$I$34)),(1+((($I3*9)/$I$34)*2)),(10-(((($I$34-$I3)*9)/$I$34)*0.5))),MAX(($N$3+(($I3*9)/$I$34)),(1+((($I3*9)/$I$34)*0.5)),(10-(((($I$34-$I3)*9)/$I$34)*2)))),1)</calculatedColumnFormula>
    </tableColumn>
    <tableColumn id="4" xr3:uid="{00000000-0010-0000-0100-000004000000}" name="1e rapportcijfer" dataDxfId="28">
      <calculatedColumnFormula>(Tabel3626235789103[[#This Row],[cijfer SO 2]]+(Tabel3626235789102[[#This Row],[cijfer eindtoets 1]]*2)+Tabel362623578910[[#This Row],[cijfer SO 1]])/4</calculatedColumnFormula>
    </tableColumn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el3626235789102" displayName="Tabel3626235789102" ref="A2:N32" insertRowShift="1" totalsRowShown="0" headerRowDxfId="27" dataDxfId="26">
  <autoFilter ref="A2:N32" xr:uid="{00000000-0009-0000-0100-000001000000}"/>
  <sortState ref="A3:K29">
    <sortCondition ref="B3"/>
  </sortState>
  <tableColumns count="14">
    <tableColumn id="1" xr3:uid="{00000000-0010-0000-0200-000001000000}" name="1H.fa1" dataDxfId="25"/>
    <tableColumn id="2" xr3:uid="{00000000-0010-0000-0200-000002000000}" name="leerlingnummer" dataDxfId="24"/>
    <tableColumn id="3" xr3:uid="{00000000-0010-0000-0200-000003000000}" name="luisteren" dataDxfId="23"/>
    <tableColumn id="14" xr3:uid="{00000000-0010-0000-0200-00000E000000}" name="vocabulaire FN" dataDxfId="22"/>
    <tableColumn id="5" xr3:uid="{00000000-0010-0000-0200-000005000000}" name="vocabulaire NF" dataDxfId="21"/>
    <tableColumn id="7" xr3:uid="{00000000-0010-0000-0200-000007000000}" name="être" dataDxfId="20"/>
    <tableColumn id="12" xr3:uid="{00000000-0010-0000-0200-00000C000000}" name="lidwoorden" dataDxfId="19"/>
    <tableColumn id="11" xr3:uid="{00000000-0010-0000-0200-00000B000000}" name="getallen" dataDxfId="18"/>
    <tableColumn id="6" xr3:uid="{00000000-0010-0000-0200-000006000000}" name="phrases-clés" dataDxfId="17"/>
    <tableColumn id="8" xr3:uid="{00000000-0010-0000-0200-000008000000}" name="lezen" dataDxfId="16"/>
    <tableColumn id="24" xr3:uid="{00000000-0010-0000-0200-000018000000}" name="aantal fouten" dataDxfId="15">
      <calculatedColumnFormula>SUM(C3:J3)</calculatedColumnFormula>
    </tableColumn>
    <tableColumn id="10" xr3:uid="{00000000-0010-0000-0200-00000A000000}" name="aantal punten" dataDxfId="14">
      <calculatedColumnFormula>$L$34-Tabel3626235789102[[#This Row],[aantal fouten]]</calculatedColumnFormula>
    </tableColumn>
    <tableColumn id="9" xr3:uid="{00000000-0010-0000-0200-000009000000}" name="cijfer eindtoets 1" dataDxfId="13">
      <calculatedColumnFormula>ROUND(IF(($P$3&gt;=1),MIN(($P$3+(($L3*9)/$L$34)),(1+((($L3*9)/$L$34)*2)),(10-(((($L$34-$L3)*9)/$L$34)*0.5))),MAX(($P$3+(($L3*9)/$L$34)),(1+((($L3*9)/$L$34)*0.5)),(10-(((($L$34-$L3)*9)/$L$34)*2)))),1)</calculatedColumnFormula>
    </tableColumn>
    <tableColumn id="13" xr3:uid="{00000000-0010-0000-0200-00000D000000}" name="gemiddelde cijfer" dataDxfId="12">
      <calculatedColumnFormula>(Tabel362623578910[[#This Row],[cijfer SO 1]]+(Tabel3626235789102[[#This Row],[cijfer eindtoets 1]]*2))/3</calculatedColumnFormula>
    </tableColumn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el362623578910" displayName="Tabel362623578910" ref="A2:J32" insertRowShift="1" totalsRowShown="0" headerRowDxfId="11" dataDxfId="10">
  <autoFilter ref="A2:J32" xr:uid="{00000000-0009-0000-0100-000009000000}"/>
  <sortState ref="A3:J29">
    <sortCondition ref="B3"/>
  </sortState>
  <tableColumns count="10">
    <tableColumn id="1" xr3:uid="{00000000-0010-0000-0300-000001000000}" name="1H.fa1" dataDxfId="9"/>
    <tableColumn id="2" xr3:uid="{00000000-0010-0000-0300-000002000000}" name="leerlingnummer" dataDxfId="8"/>
    <tableColumn id="3" xr3:uid="{00000000-0010-0000-0300-000003000000}" name="vocabulaire FN" dataDxfId="7"/>
    <tableColumn id="14" xr3:uid="{00000000-0010-0000-0300-00000E000000}" name="vocabulaire NF" dataDxfId="6"/>
    <tableColumn id="5" xr3:uid="{00000000-0010-0000-0300-000005000000}" name="persoonlijk voornaamwoord" dataDxfId="5"/>
    <tableColumn id="7" xr3:uid="{00000000-0010-0000-0300-000007000000}" name="être" dataDxfId="4"/>
    <tableColumn id="8" xr3:uid="{00000000-0010-0000-0300-000008000000}" name="phrases-clés" dataDxfId="3"/>
    <tableColumn id="24" xr3:uid="{00000000-0010-0000-0300-000018000000}" name="aantal fouten" dataDxfId="2">
      <calculatedColumnFormula>SUM(C3:G3)</calculatedColumnFormula>
    </tableColumn>
    <tableColumn id="10" xr3:uid="{00000000-0010-0000-0300-00000A000000}" name="aantal punten" dataDxfId="1">
      <calculatedColumnFormula>$I$34-Tabel362623578910[[#This Row],[aantal fouten]]</calculatedColumnFormula>
    </tableColumn>
    <tableColumn id="9" xr3:uid="{00000000-0010-0000-0300-000009000000}" name="cijfer SO 1" dataDxfId="0">
      <calculatedColumnFormula>ROUND(IF(($L$3&gt;=1),MIN(($L$3+(($I3*9)/$I$34)),(1+((($I3*9)/$I$34)*2)),(10-(((($I$34-$I3)*9)/$I$34)*0.5))),MAX(($L$3+(($I3*9)/$I$34)),(1+((($I3*9)/$I$34)*0.5)),(10-(((($I$34-$I3)*9)/$I$34)*2)))),1)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D8CB46-CADA-41C5-9D3D-A098ACE5E385}">
  <sheetPr>
    <pageSetUpPr fitToPage="1"/>
  </sheetPr>
  <dimension ref="A1:O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1" bestFit="1" customWidth="1"/>
    <col min="2" max="2" width="15.7109375" style="1" customWidth="1"/>
    <col min="3" max="6" width="8.7109375" style="3" customWidth="1"/>
    <col min="7" max="9" width="8.7109375" style="1" customWidth="1"/>
    <col min="10" max="10" width="10.85546875" style="4" customWidth="1"/>
    <col min="11" max="11" width="16.140625" style="3" bestFit="1" customWidth="1"/>
    <col min="12" max="12" width="3.5703125" style="3" customWidth="1"/>
    <col min="13" max="13" width="3.5703125" style="3" bestFit="1" customWidth="1"/>
    <col min="14" max="16384" width="9.140625" style="3"/>
  </cols>
  <sheetData>
    <row r="1" spans="1:15" ht="15.75" x14ac:dyDescent="0.25">
      <c r="C1" s="2" t="s">
        <v>46</v>
      </c>
    </row>
    <row r="2" spans="1:15" s="9" customFormat="1" ht="90.75" customHeight="1" x14ac:dyDescent="0.25">
      <c r="A2" s="5" t="s">
        <v>21</v>
      </c>
      <c r="B2" s="41" t="s">
        <v>10</v>
      </c>
      <c r="C2" s="6" t="s">
        <v>34</v>
      </c>
      <c r="D2" s="6" t="s">
        <v>35</v>
      </c>
      <c r="E2" s="6" t="s">
        <v>45</v>
      </c>
      <c r="F2" s="6" t="s">
        <v>17</v>
      </c>
      <c r="G2" s="7" t="s">
        <v>9</v>
      </c>
      <c r="H2" s="7" t="s">
        <v>14</v>
      </c>
      <c r="I2" s="7" t="s">
        <v>44</v>
      </c>
      <c r="J2" s="36" t="s">
        <v>29</v>
      </c>
      <c r="K2" s="8"/>
    </row>
    <row r="3" spans="1:15" x14ac:dyDescent="0.25">
      <c r="A3" s="5">
        <v>1</v>
      </c>
      <c r="B3" s="9">
        <v>428948</v>
      </c>
      <c r="C3" s="10">
        <v>1</v>
      </c>
      <c r="D3" s="10">
        <v>6.5</v>
      </c>
      <c r="E3" s="10">
        <v>1</v>
      </c>
      <c r="F3" s="10">
        <v>4</v>
      </c>
      <c r="G3" s="11">
        <f t="shared" ref="G3:G8" si="0">SUM(C3:F3)</f>
        <v>12.5</v>
      </c>
      <c r="H3" s="11">
        <f>$H$34-Tabel36262357891035[[#This Row],[aantal fouten]]</f>
        <v>27</v>
      </c>
      <c r="I3" s="12">
        <f t="shared" ref="I3:I8" si="1">ROUND(IF(($M$3&gt;=1),MIN(($M$3+(($H3*9)/$H$34)),(1+((($H3*9)/$H$34)*2)),(10-(((($H$34-$H3)*9)/$H$34)*0.5))),MAX(($M$3+(($H3*9)/$H$34)),(1+((($H3*9)/$H$34)*0.5)),(10-(((($H$34-$H3)*9)/$H$34)*2)))),1)</f>
        <v>6.2</v>
      </c>
      <c r="J3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7.6000000000000005</v>
      </c>
      <c r="K3" s="12"/>
      <c r="L3" s="13" t="s">
        <v>13</v>
      </c>
      <c r="M3" s="11">
        <v>0</v>
      </c>
      <c r="N3" s="14"/>
    </row>
    <row r="4" spans="1:15" x14ac:dyDescent="0.25">
      <c r="A4" s="5">
        <v>2</v>
      </c>
      <c r="B4" s="9">
        <v>429811</v>
      </c>
      <c r="C4" s="10">
        <v>1.5</v>
      </c>
      <c r="D4" s="10">
        <v>3.5</v>
      </c>
      <c r="E4" s="10">
        <v>0</v>
      </c>
      <c r="F4" s="10">
        <v>1.75</v>
      </c>
      <c r="G4" s="11">
        <f t="shared" si="0"/>
        <v>6.75</v>
      </c>
      <c r="H4" s="11">
        <f>$H$34-Tabel36262357891035[[#This Row],[aantal fouten]]</f>
        <v>32.75</v>
      </c>
      <c r="I4" s="12">
        <f t="shared" si="1"/>
        <v>7.5</v>
      </c>
      <c r="J4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7.8857142857142852</v>
      </c>
      <c r="K4" s="12"/>
    </row>
    <row r="5" spans="1:15" x14ac:dyDescent="0.25">
      <c r="A5" s="5">
        <v>3</v>
      </c>
      <c r="B5" s="9">
        <v>429873</v>
      </c>
      <c r="C5" s="10">
        <v>1</v>
      </c>
      <c r="D5" s="10">
        <v>1.75</v>
      </c>
      <c r="E5" s="10">
        <v>2</v>
      </c>
      <c r="F5" s="10">
        <v>1</v>
      </c>
      <c r="G5" s="11">
        <f t="shared" si="0"/>
        <v>5.75</v>
      </c>
      <c r="H5" s="11">
        <f>$H$34-Tabel36262357891035[[#This Row],[aantal fouten]]</f>
        <v>33.75</v>
      </c>
      <c r="I5" s="12">
        <f t="shared" si="1"/>
        <v>7.7</v>
      </c>
      <c r="J5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7.8571428571428568</v>
      </c>
      <c r="K5" s="12"/>
      <c r="L5" s="15"/>
    </row>
    <row r="6" spans="1:15" x14ac:dyDescent="0.25">
      <c r="A6" s="5">
        <v>4</v>
      </c>
      <c r="B6" s="9">
        <v>431348</v>
      </c>
      <c r="C6" s="10">
        <v>4</v>
      </c>
      <c r="D6" s="10">
        <v>7.5</v>
      </c>
      <c r="E6" s="10">
        <v>3</v>
      </c>
      <c r="F6" s="10">
        <v>5</v>
      </c>
      <c r="G6" s="11">
        <f t="shared" si="0"/>
        <v>19.5</v>
      </c>
      <c r="H6" s="11">
        <f>$H$34-Tabel36262357891035[[#This Row],[aantal fouten]]</f>
        <v>20</v>
      </c>
      <c r="I6" s="12">
        <f t="shared" si="1"/>
        <v>4.5999999999999996</v>
      </c>
      <c r="J6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3.2857142857142856</v>
      </c>
      <c r="K6" s="16"/>
      <c r="M6" s="17">
        <v>0</v>
      </c>
      <c r="N6" s="3" t="s">
        <v>20</v>
      </c>
    </row>
    <row r="7" spans="1:15" x14ac:dyDescent="0.25">
      <c r="A7" s="5">
        <v>5</v>
      </c>
      <c r="B7" s="9">
        <v>431404</v>
      </c>
      <c r="C7" s="10">
        <v>1</v>
      </c>
      <c r="D7" s="10">
        <v>3</v>
      </c>
      <c r="E7" s="10">
        <v>1</v>
      </c>
      <c r="F7" s="10">
        <v>2</v>
      </c>
      <c r="G7" s="11">
        <f t="shared" si="0"/>
        <v>7</v>
      </c>
      <c r="H7" s="11">
        <f>$H$34-Tabel36262357891035[[#This Row],[aantal fouten]]</f>
        <v>32.5</v>
      </c>
      <c r="I7" s="12">
        <f t="shared" si="1"/>
        <v>7.4</v>
      </c>
      <c r="J7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7.7000000000000011</v>
      </c>
      <c r="K7" s="12"/>
      <c r="M7" s="18">
        <v>1</v>
      </c>
      <c r="N7" s="3" t="s">
        <v>2</v>
      </c>
      <c r="O7" s="19"/>
    </row>
    <row r="8" spans="1:15" x14ac:dyDescent="0.25">
      <c r="A8" s="5">
        <v>6</v>
      </c>
      <c r="B8" s="9">
        <v>431405</v>
      </c>
      <c r="C8" s="10">
        <v>5.75</v>
      </c>
      <c r="D8" s="10">
        <v>8.25</v>
      </c>
      <c r="E8" s="10">
        <v>7.5</v>
      </c>
      <c r="F8" s="10">
        <v>9</v>
      </c>
      <c r="G8" s="11">
        <f t="shared" si="0"/>
        <v>30.5</v>
      </c>
      <c r="H8" s="11">
        <f>$H$34-Tabel36262357891035[[#This Row],[aantal fouten]]</f>
        <v>9</v>
      </c>
      <c r="I8" s="12">
        <f t="shared" si="1"/>
        <v>2.1</v>
      </c>
      <c r="J8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3.5714285714285716</v>
      </c>
      <c r="K8" s="12"/>
      <c r="M8" s="20">
        <v>2</v>
      </c>
      <c r="N8" s="3" t="s">
        <v>3</v>
      </c>
    </row>
    <row r="9" spans="1:15" x14ac:dyDescent="0.25">
      <c r="A9" s="5">
        <v>7</v>
      </c>
      <c r="B9" s="34">
        <v>431428</v>
      </c>
      <c r="C9" s="10"/>
      <c r="D9" s="10"/>
      <c r="E9" s="10"/>
      <c r="F9" s="10"/>
      <c r="G9" s="11"/>
      <c r="H9" s="11"/>
      <c r="I9" s="12"/>
      <c r="J9" s="32"/>
      <c r="K9" s="38"/>
      <c r="M9" s="21">
        <v>3</v>
      </c>
      <c r="N9" s="3" t="s">
        <v>0</v>
      </c>
    </row>
    <row r="10" spans="1:15" x14ac:dyDescent="0.25">
      <c r="A10" s="5">
        <v>8</v>
      </c>
      <c r="B10" s="9">
        <v>431439</v>
      </c>
      <c r="C10" s="10">
        <v>4</v>
      </c>
      <c r="D10" s="10">
        <v>5</v>
      </c>
      <c r="E10" s="10">
        <v>2</v>
      </c>
      <c r="F10" s="10">
        <v>3.25</v>
      </c>
      <c r="G10" s="11">
        <f>SUM(C10:F10)</f>
        <v>14.25</v>
      </c>
      <c r="H10" s="11">
        <f>$H$34-Tabel36262357891035[[#This Row],[aantal fouten]]</f>
        <v>25.25</v>
      </c>
      <c r="I10" s="12">
        <f>ROUND(IF(($M$3&gt;=1),MIN(($M$3+(($H10*9)/$H$34)),(1+((($H10*9)/$H$34)*2)),(10-(((($H$34-$H10)*9)/$H$34)*0.5))),MAX(($M$3+(($H10*9)/$H$34)),(1+((($H10*9)/$H$34)*0.5)),(10-(((($H$34-$H10)*9)/$H$34)*2)))),1)</f>
        <v>5.8</v>
      </c>
      <c r="J10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5.2142857142857144</v>
      </c>
      <c r="K10" s="12"/>
      <c r="M10" s="30"/>
      <c r="N10" s="3" t="s">
        <v>8</v>
      </c>
    </row>
    <row r="11" spans="1:15" x14ac:dyDescent="0.25">
      <c r="A11" s="5">
        <v>9</v>
      </c>
      <c r="B11" s="9">
        <v>431497</v>
      </c>
      <c r="C11" s="10">
        <v>0</v>
      </c>
      <c r="D11" s="10">
        <v>3.5</v>
      </c>
      <c r="E11" s="10">
        <v>0</v>
      </c>
      <c r="F11" s="10">
        <v>0.5</v>
      </c>
      <c r="G11" s="11">
        <f>SUM(C11:F11)</f>
        <v>4</v>
      </c>
      <c r="H11" s="11">
        <f>$H$34-Tabel36262357891035[[#This Row],[aantal fouten]]</f>
        <v>35.5</v>
      </c>
      <c r="I11" s="12">
        <f>ROUND(IF(($M$3&gt;=1),MIN(($M$3+(($H11*9)/$H$34)),(1+((($H11*9)/$H$34)*2)),(10-(((($H$34-$H11)*9)/$H$34)*0.5))),MAX(($M$3+(($H11*9)/$H$34)),(1+((($H11*9)/$H$34)*0.5)),(10-(((($H$34-$H11)*9)/$H$34)*2)))),1)</f>
        <v>8.1999999999999993</v>
      </c>
      <c r="J11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8.3428571428571434</v>
      </c>
      <c r="K11" s="12"/>
      <c r="M11" s="22">
        <v>4</v>
      </c>
      <c r="N11" s="3" t="s">
        <v>4</v>
      </c>
    </row>
    <row r="12" spans="1:15" x14ac:dyDescent="0.25">
      <c r="A12" s="5">
        <v>10</v>
      </c>
      <c r="B12" s="9">
        <v>431510</v>
      </c>
      <c r="C12" s="10">
        <v>2.5</v>
      </c>
      <c r="D12" s="10">
        <v>5.25</v>
      </c>
      <c r="E12" s="10">
        <v>2</v>
      </c>
      <c r="F12" s="10">
        <v>5.25</v>
      </c>
      <c r="G12" s="11">
        <f>SUM(C12:F12)</f>
        <v>15</v>
      </c>
      <c r="H12" s="11">
        <f>$H$34-Tabel36262357891035[[#This Row],[aantal fouten]]</f>
        <v>24.5</v>
      </c>
      <c r="I12" s="12">
        <f>ROUND(IF(($M$3&gt;=1),MIN(($M$3+(($H12*9)/$H$34)),(1+((($H12*9)/$H$34)*2)),(10-(((($H$34-$H12)*9)/$H$34)*0.5))),MAX(($M$3+(($H12*9)/$H$34)),(1+((($H12*9)/$H$34)*0.5)),(10-(((($H$34-$H12)*9)/$H$34)*2)))),1)</f>
        <v>5.6</v>
      </c>
      <c r="J12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5.9857142857142858</v>
      </c>
      <c r="K12" s="12"/>
      <c r="M12" s="23">
        <v>5</v>
      </c>
      <c r="N12" s="3" t="s">
        <v>1</v>
      </c>
    </row>
    <row r="13" spans="1:15" x14ac:dyDescent="0.25">
      <c r="A13" s="5">
        <v>11</v>
      </c>
      <c r="B13" s="9">
        <v>431521</v>
      </c>
      <c r="C13" s="10">
        <v>1.5</v>
      </c>
      <c r="D13" s="10">
        <v>9</v>
      </c>
      <c r="E13" s="10">
        <v>4</v>
      </c>
      <c r="F13" s="10">
        <v>5</v>
      </c>
      <c r="G13" s="11">
        <f>SUM(C13:F13)</f>
        <v>19.5</v>
      </c>
      <c r="H13" s="11">
        <f>$H$34-Tabel36262357891035[[#This Row],[aantal fouten]]</f>
        <v>20</v>
      </c>
      <c r="I13" s="12">
        <f>ROUND(IF(($M$3&gt;=1),MIN(($M$3+(($H13*9)/$H$34)),(1+((($H13*9)/$H$34)*2)),(10-(((($H$34-$H13)*9)/$H$34)*0.5))),MAX(($M$3+(($H13*9)/$H$34)),(1+((($H13*9)/$H$34)*0.5)),(10-(((($H$34-$H13)*9)/$H$34)*2)))),1)</f>
        <v>4.5999999999999996</v>
      </c>
      <c r="J13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4.7571428571428571</v>
      </c>
      <c r="K13" s="38"/>
      <c r="M13" s="24">
        <v>6</v>
      </c>
      <c r="N13" s="3" t="s">
        <v>6</v>
      </c>
    </row>
    <row r="14" spans="1:15" x14ac:dyDescent="0.25">
      <c r="A14" s="5">
        <v>12</v>
      </c>
      <c r="B14" s="9">
        <v>431522</v>
      </c>
      <c r="C14" s="10">
        <v>1.5</v>
      </c>
      <c r="D14" s="10">
        <v>4.25</v>
      </c>
      <c r="E14" s="10">
        <v>2.5</v>
      </c>
      <c r="F14" s="10">
        <v>1.75</v>
      </c>
      <c r="G14" s="11">
        <f>SUM(C14:F14)</f>
        <v>10</v>
      </c>
      <c r="H14" s="11">
        <f>$H$34-Tabel36262357891035[[#This Row],[aantal fouten]]</f>
        <v>29.5</v>
      </c>
      <c r="I14" s="12">
        <f>ROUND(IF(($M$3&gt;=1),MIN(($M$3+(($H14*9)/$H$34)),(1+((($H14*9)/$H$34)*2)),(10-(((($H$34-$H14)*9)/$H$34)*0.5))),MAX(($M$3+(($H14*9)/$H$34)),(1+((($H14*9)/$H$34)*0.5)),(10-(((($H$34-$H14)*9)/$H$34)*2)))),1)</f>
        <v>6.7</v>
      </c>
      <c r="J14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7.6571428571428566</v>
      </c>
      <c r="K14" s="12"/>
      <c r="M14" s="25">
        <v>7</v>
      </c>
      <c r="N14" s="3" t="s">
        <v>7</v>
      </c>
    </row>
    <row r="15" spans="1:15" x14ac:dyDescent="0.25">
      <c r="A15" s="5">
        <v>13</v>
      </c>
      <c r="B15" s="34">
        <v>431525</v>
      </c>
      <c r="C15" s="10"/>
      <c r="D15" s="10"/>
      <c r="E15" s="10"/>
      <c r="F15" s="10"/>
      <c r="G15" s="11"/>
      <c r="H15" s="11"/>
      <c r="I15" s="12"/>
      <c r="J15" s="32"/>
      <c r="K15" s="12"/>
      <c r="M15" s="27">
        <v>10</v>
      </c>
      <c r="N15" s="3" t="s">
        <v>5</v>
      </c>
    </row>
    <row r="16" spans="1:15" x14ac:dyDescent="0.25">
      <c r="A16" s="5">
        <v>14</v>
      </c>
      <c r="B16" s="9">
        <v>431526</v>
      </c>
      <c r="C16" s="10">
        <v>2</v>
      </c>
      <c r="D16" s="10">
        <v>6.75</v>
      </c>
      <c r="E16" s="10">
        <v>0</v>
      </c>
      <c r="F16" s="10">
        <v>6</v>
      </c>
      <c r="G16" s="11">
        <f t="shared" ref="G16:G32" si="2">SUM(C16:F16)</f>
        <v>14.75</v>
      </c>
      <c r="H16" s="11">
        <f>$H$34-Tabel36262357891035[[#This Row],[aantal fouten]]</f>
        <v>24.75</v>
      </c>
      <c r="I16" s="12">
        <f>ROUND(IF(($M$3&gt;=1),MIN(($M$3+(($H16*9)/$H$34)),(1+((($H16*9)/$H$34)*2)),(10-(((($H$34-$H16)*9)/$H$34)*0.5))),MAX(($M$3+(($H16*9)/$H$34)),(1+((($H16*9)/$H$34)*0.5)),(10-(((($H$34-$H16)*9)/$H$34)*2)))),1)</f>
        <v>5.6</v>
      </c>
      <c r="J16" s="37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5.4714285714285724</v>
      </c>
      <c r="K16" s="12"/>
    </row>
    <row r="17" spans="1:13" x14ac:dyDescent="0.25">
      <c r="A17" s="5">
        <v>15</v>
      </c>
      <c r="B17" s="9">
        <v>431533</v>
      </c>
      <c r="C17" s="10">
        <v>1</v>
      </c>
      <c r="D17" s="10">
        <v>3.25</v>
      </c>
      <c r="E17" s="10">
        <v>0</v>
      </c>
      <c r="F17" s="10">
        <v>2</v>
      </c>
      <c r="G17" s="11">
        <f t="shared" si="2"/>
        <v>6.25</v>
      </c>
      <c r="H17" s="11">
        <f>$H$34-Tabel36262357891035[[#This Row],[aantal fouten]]</f>
        <v>33.25</v>
      </c>
      <c r="I17" s="12">
        <f>ROUND(IF(($M$3&gt;=1),MIN(($M$3+(($H17*9)/$H$34)),(1+((($H17*9)/$H$34)*2)),(10-(((($H$34-$H17)*9)/$H$34)*0.5))),MAX(($M$3+(($H17*9)/$H$34)),(1+((($H17*9)/$H$34)*0.5)),(10-(((($H$34-$H17)*9)/$H$34)*2)))),1)</f>
        <v>7.6</v>
      </c>
      <c r="J17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6.7142857142857144</v>
      </c>
      <c r="K17" s="12"/>
      <c r="M17" s="1"/>
    </row>
    <row r="18" spans="1:13" x14ac:dyDescent="0.25">
      <c r="A18" s="5">
        <v>16</v>
      </c>
      <c r="B18" s="9">
        <v>431537</v>
      </c>
      <c r="C18" s="10">
        <v>2</v>
      </c>
      <c r="D18" s="10">
        <v>4.5</v>
      </c>
      <c r="E18" s="10">
        <v>1</v>
      </c>
      <c r="F18" s="10">
        <v>3.75</v>
      </c>
      <c r="G18" s="11">
        <f t="shared" si="2"/>
        <v>11.25</v>
      </c>
      <c r="H18" s="11">
        <f>$H$34-Tabel36262357891035[[#This Row],[aantal fouten]]</f>
        <v>28.25</v>
      </c>
      <c r="I18" s="12">
        <f>ROUND(IF(($M$3&gt;=1),MIN(($M$3+(($H18*9)/$H$34)),(1+((($H18*9)/$H$34)*2)),(10-(((($H$34-$H18)*9)/$H$34)*0.5))),MAX(($M$3+(($H18*9)/$H$34)),(1+((($H18*9)/$H$34)*0.5)),(10-(((($H$34-$H18)*9)/$H$34)*2)))),1)</f>
        <v>6.4</v>
      </c>
      <c r="J18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5.7714285714285714</v>
      </c>
      <c r="K18" s="12"/>
      <c r="M18" s="1"/>
    </row>
    <row r="19" spans="1:13" x14ac:dyDescent="0.25">
      <c r="A19" s="5">
        <v>17</v>
      </c>
      <c r="B19" s="9">
        <v>431549</v>
      </c>
      <c r="C19" s="10">
        <v>2</v>
      </c>
      <c r="D19" s="10">
        <v>4</v>
      </c>
      <c r="E19" s="10">
        <v>0</v>
      </c>
      <c r="F19" s="10">
        <v>1.5</v>
      </c>
      <c r="G19" s="11">
        <f t="shared" si="2"/>
        <v>7.5</v>
      </c>
      <c r="H19" s="11">
        <f>$H$34-Tabel36262357891035[[#This Row],[aantal fouten]]</f>
        <v>32</v>
      </c>
      <c r="I19" s="12"/>
      <c r="J19" s="32"/>
      <c r="K19" s="12"/>
      <c r="M19" s="1"/>
    </row>
    <row r="20" spans="1:13" ht="16.5" customHeight="1" x14ac:dyDescent="0.25">
      <c r="A20" s="5">
        <v>18</v>
      </c>
      <c r="B20" s="9">
        <v>431557</v>
      </c>
      <c r="C20" s="10">
        <v>2</v>
      </c>
      <c r="D20" s="10">
        <v>5</v>
      </c>
      <c r="E20" s="10">
        <v>0.5</v>
      </c>
      <c r="F20" s="10">
        <v>1</v>
      </c>
      <c r="G20" s="11">
        <f t="shared" si="2"/>
        <v>8.5</v>
      </c>
      <c r="H20" s="11">
        <f>$H$34-Tabel36262357891035[[#This Row],[aantal fouten]]</f>
        <v>31</v>
      </c>
      <c r="I20" s="12">
        <f t="shared" ref="I20:I32" si="3">ROUND(IF(($M$3&gt;=1),MIN(($M$3+(($H20*9)/$H$34)),(1+((($H20*9)/$H$34)*2)),(10-(((($H$34-$H20)*9)/$H$34)*0.5))),MAX(($M$3+(($H20*9)/$H$34)),(1+((($H20*9)/$H$34)*0.5)),(10-(((($H$34-$H20)*9)/$H$34)*2)))),1)</f>
        <v>7.1</v>
      </c>
      <c r="J20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6.7000000000000011</v>
      </c>
      <c r="K20" s="12"/>
      <c r="M20" s="1"/>
    </row>
    <row r="21" spans="1:13" ht="16.5" customHeight="1" x14ac:dyDescent="0.25">
      <c r="A21" s="5">
        <v>19</v>
      </c>
      <c r="B21" s="9">
        <v>431572</v>
      </c>
      <c r="C21" s="10">
        <v>4.5</v>
      </c>
      <c r="D21" s="10">
        <v>7.75</v>
      </c>
      <c r="E21" s="10">
        <v>6</v>
      </c>
      <c r="F21" s="10">
        <v>7.25</v>
      </c>
      <c r="G21" s="11">
        <f t="shared" si="2"/>
        <v>25.5</v>
      </c>
      <c r="H21" s="11">
        <f>$H$34-Tabel36262357891035[[#This Row],[aantal fouten]]</f>
        <v>14</v>
      </c>
      <c r="I21" s="12">
        <f t="shared" si="3"/>
        <v>3.2</v>
      </c>
      <c r="J21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6.3999999999999995</v>
      </c>
      <c r="K21" s="12"/>
      <c r="M21" s="1"/>
    </row>
    <row r="22" spans="1:13" ht="16.5" customHeight="1" x14ac:dyDescent="0.25">
      <c r="A22" s="5">
        <v>20</v>
      </c>
      <c r="B22" s="9">
        <v>431576</v>
      </c>
      <c r="C22" s="31">
        <v>0</v>
      </c>
      <c r="D22" s="31">
        <v>3</v>
      </c>
      <c r="E22" s="31">
        <v>0</v>
      </c>
      <c r="F22" s="31">
        <v>1.5</v>
      </c>
      <c r="G22" s="32">
        <f t="shared" si="2"/>
        <v>4.5</v>
      </c>
      <c r="H22" s="32">
        <f>$H$34-Tabel36262357891035[[#This Row],[aantal fouten]]</f>
        <v>35</v>
      </c>
      <c r="I22" s="33">
        <f t="shared" si="3"/>
        <v>8</v>
      </c>
      <c r="J22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7.5857142857142845</v>
      </c>
      <c r="K22" s="12"/>
      <c r="M22" s="1"/>
    </row>
    <row r="23" spans="1:13" x14ac:dyDescent="0.25">
      <c r="A23" s="5">
        <v>21</v>
      </c>
      <c r="B23" s="9">
        <v>431578</v>
      </c>
      <c r="C23" s="10">
        <v>1</v>
      </c>
      <c r="D23" s="10">
        <v>4.5</v>
      </c>
      <c r="E23" s="10">
        <v>2.5</v>
      </c>
      <c r="F23" s="10">
        <v>2.75</v>
      </c>
      <c r="G23" s="11">
        <f t="shared" si="2"/>
        <v>10.75</v>
      </c>
      <c r="H23" s="11">
        <f>$H$34-Tabel36262357891035[[#This Row],[aantal fouten]]</f>
        <v>28.75</v>
      </c>
      <c r="I23" s="12">
        <f t="shared" si="3"/>
        <v>6.6</v>
      </c>
      <c r="J23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5.6714285714285708</v>
      </c>
      <c r="K23" s="12"/>
      <c r="M23" s="1"/>
    </row>
    <row r="24" spans="1:13" x14ac:dyDescent="0.25">
      <c r="A24" s="5">
        <v>22</v>
      </c>
      <c r="B24" s="9">
        <v>431603</v>
      </c>
      <c r="C24" s="10">
        <v>1.5</v>
      </c>
      <c r="D24" s="10">
        <v>5</v>
      </c>
      <c r="E24" s="10">
        <v>2</v>
      </c>
      <c r="F24" s="10">
        <v>4</v>
      </c>
      <c r="G24" s="11">
        <f t="shared" si="2"/>
        <v>12.5</v>
      </c>
      <c r="H24" s="11">
        <f>$H$34-Tabel36262357891035[[#This Row],[aantal fouten]]</f>
        <v>27</v>
      </c>
      <c r="I24" s="12">
        <f t="shared" si="3"/>
        <v>6.2</v>
      </c>
      <c r="J24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5.3</v>
      </c>
      <c r="K24" s="12"/>
      <c r="M24" s="1"/>
    </row>
    <row r="25" spans="1:13" x14ac:dyDescent="0.25">
      <c r="A25" s="5">
        <v>23</v>
      </c>
      <c r="B25" s="9">
        <v>431605</v>
      </c>
      <c r="C25" s="31">
        <v>0.5</v>
      </c>
      <c r="D25" s="31">
        <v>4.5</v>
      </c>
      <c r="E25" s="31">
        <v>1</v>
      </c>
      <c r="F25" s="31">
        <v>1.25</v>
      </c>
      <c r="G25" s="32">
        <f t="shared" si="2"/>
        <v>7.25</v>
      </c>
      <c r="H25" s="32">
        <f>$H$34-Tabel36262357891035[[#This Row],[aantal fouten]]</f>
        <v>32.25</v>
      </c>
      <c r="I25" s="33">
        <f t="shared" si="3"/>
        <v>7.3</v>
      </c>
      <c r="J25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7.1000000000000005</v>
      </c>
      <c r="K25" s="12"/>
      <c r="M25" s="1"/>
    </row>
    <row r="26" spans="1:13" x14ac:dyDescent="0.25">
      <c r="A26" s="5">
        <v>24</v>
      </c>
      <c r="B26" s="9">
        <v>431615</v>
      </c>
      <c r="C26" s="10">
        <v>2</v>
      </c>
      <c r="D26" s="10">
        <v>4.5</v>
      </c>
      <c r="E26" s="10">
        <v>2.5</v>
      </c>
      <c r="F26" s="10">
        <v>1</v>
      </c>
      <c r="G26" s="11">
        <f t="shared" si="2"/>
        <v>10</v>
      </c>
      <c r="H26" s="11">
        <f>$H$34-Tabel36262357891035[[#This Row],[aantal fouten]]</f>
        <v>29.5</v>
      </c>
      <c r="I26" s="12">
        <f t="shared" si="3"/>
        <v>6.7</v>
      </c>
      <c r="J26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6.9857142857142858</v>
      </c>
      <c r="K26" s="12"/>
      <c r="M26" s="1"/>
    </row>
    <row r="27" spans="1:13" x14ac:dyDescent="0.25">
      <c r="A27" s="5">
        <v>25</v>
      </c>
      <c r="B27" s="9">
        <v>431623</v>
      </c>
      <c r="C27" s="10">
        <v>0.5</v>
      </c>
      <c r="D27" s="10">
        <v>3</v>
      </c>
      <c r="E27" s="10">
        <v>1</v>
      </c>
      <c r="F27" s="10">
        <v>2</v>
      </c>
      <c r="G27" s="11">
        <f t="shared" si="2"/>
        <v>6.5</v>
      </c>
      <c r="H27" s="11">
        <f>$H$34-Tabel36262357891035[[#This Row],[aantal fouten]]</f>
        <v>33</v>
      </c>
      <c r="I27" s="12">
        <f t="shared" si="3"/>
        <v>7.5</v>
      </c>
      <c r="J27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6.7</v>
      </c>
      <c r="K27" s="12"/>
      <c r="M27" s="1"/>
    </row>
    <row r="28" spans="1:13" x14ac:dyDescent="0.25">
      <c r="A28" s="5">
        <v>26</v>
      </c>
      <c r="B28" s="9">
        <v>431643</v>
      </c>
      <c r="C28" s="31">
        <v>0</v>
      </c>
      <c r="D28" s="31">
        <v>3.75</v>
      </c>
      <c r="E28" s="31">
        <v>0</v>
      </c>
      <c r="F28" s="31">
        <v>2</v>
      </c>
      <c r="G28" s="32">
        <f t="shared" si="2"/>
        <v>5.75</v>
      </c>
      <c r="H28" s="32">
        <f>$H$34-Tabel36262357891035[[#This Row],[aantal fouten]]</f>
        <v>33.75</v>
      </c>
      <c r="I28" s="33">
        <f t="shared" si="3"/>
        <v>7.7</v>
      </c>
      <c r="J28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7.2285714285714278</v>
      </c>
      <c r="K28" s="12"/>
      <c r="M28" s="1"/>
    </row>
    <row r="29" spans="1:13" x14ac:dyDescent="0.25">
      <c r="A29" s="5">
        <v>27</v>
      </c>
      <c r="B29" s="9">
        <v>431664</v>
      </c>
      <c r="C29" s="10">
        <v>0.25</v>
      </c>
      <c r="D29" s="10">
        <v>4.75</v>
      </c>
      <c r="E29" s="10">
        <v>0</v>
      </c>
      <c r="F29" s="10">
        <v>3.5</v>
      </c>
      <c r="G29" s="11">
        <f t="shared" si="2"/>
        <v>8.5</v>
      </c>
      <c r="H29" s="11">
        <f>$H$34-Tabel36262357891035[[#This Row],[aantal fouten]]</f>
        <v>31</v>
      </c>
      <c r="I29" s="12">
        <f t="shared" si="3"/>
        <v>7.1</v>
      </c>
      <c r="J29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5.8714285714285719</v>
      </c>
      <c r="K29" s="12"/>
      <c r="M29" s="1"/>
    </row>
    <row r="30" spans="1:13" x14ac:dyDescent="0.25">
      <c r="A30" s="5">
        <v>28</v>
      </c>
      <c r="B30" s="9">
        <v>431667</v>
      </c>
      <c r="C30" s="10">
        <v>2</v>
      </c>
      <c r="D30" s="10">
        <v>2.5</v>
      </c>
      <c r="E30" s="10">
        <v>1</v>
      </c>
      <c r="F30" s="10">
        <v>2</v>
      </c>
      <c r="G30" s="11">
        <f t="shared" si="2"/>
        <v>7.5</v>
      </c>
      <c r="H30" s="11">
        <f>$H$34-Tabel36262357891035[[#This Row],[aantal fouten]]</f>
        <v>32</v>
      </c>
      <c r="I30" s="12">
        <f t="shared" si="3"/>
        <v>7.3</v>
      </c>
      <c r="J30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7.3571428571428568</v>
      </c>
      <c r="K30" s="12"/>
      <c r="M30" s="1"/>
    </row>
    <row r="31" spans="1:13" x14ac:dyDescent="0.25">
      <c r="A31" s="5">
        <v>29</v>
      </c>
      <c r="B31" s="9">
        <v>431680</v>
      </c>
      <c r="C31" s="10">
        <v>1.5</v>
      </c>
      <c r="D31" s="10">
        <v>4.75</v>
      </c>
      <c r="E31" s="10">
        <v>0</v>
      </c>
      <c r="F31" s="10">
        <v>0.75</v>
      </c>
      <c r="G31" s="11">
        <f t="shared" si="2"/>
        <v>7</v>
      </c>
      <c r="H31" s="11">
        <f>$H$34-Tabel36262357891035[[#This Row],[aantal fouten]]</f>
        <v>32.5</v>
      </c>
      <c r="I31" s="12">
        <f t="shared" si="3"/>
        <v>7.4</v>
      </c>
      <c r="J31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7.1714285714285708</v>
      </c>
      <c r="K31" s="12"/>
      <c r="M31" s="1"/>
    </row>
    <row r="32" spans="1:13" x14ac:dyDescent="0.25">
      <c r="A32" s="5">
        <v>30</v>
      </c>
      <c r="B32" s="9">
        <v>432624</v>
      </c>
      <c r="C32" s="10">
        <v>1.25</v>
      </c>
      <c r="D32" s="10">
        <v>5.5</v>
      </c>
      <c r="E32" s="10">
        <v>4</v>
      </c>
      <c r="F32" s="10">
        <v>4</v>
      </c>
      <c r="G32" s="11">
        <f t="shared" si="2"/>
        <v>14.75</v>
      </c>
      <c r="H32" s="11">
        <f>$H$34-Tabel36262357891035[[#This Row],[aantal fouten]]</f>
        <v>24.75</v>
      </c>
      <c r="I32" s="12">
        <f t="shared" si="3"/>
        <v>5.6</v>
      </c>
      <c r="J32" s="32">
        <f>(Tabel36262357891035[[#This Row],[cijfer SO 3]]+(Tabel36262357891024[[#This Row],[cijfer eindtoets 2]]*2)+Tabel3626235789103[[#This Row],[cijfer SO 2]]+(Tabel3626235789102[[#This Row],[cijfer eindtoets 1]]*2)+Tabel362623578910[[#This Row],[cijfer SO 1]])/7</f>
        <v>5.1142857142857148</v>
      </c>
      <c r="K32" s="12"/>
      <c r="M32" s="1"/>
    </row>
    <row r="33" spans="2:13" x14ac:dyDescent="0.25">
      <c r="B33" s="15" t="s">
        <v>12</v>
      </c>
      <c r="C33" s="11">
        <f t="shared" ref="C33:J33" si="4">AVERAGE(C3:C32)</f>
        <v>1.7053571428571428</v>
      </c>
      <c r="D33" s="11">
        <f t="shared" si="4"/>
        <v>4.8035714285714288</v>
      </c>
      <c r="E33" s="11">
        <f t="shared" si="4"/>
        <v>1.6607142857142858</v>
      </c>
      <c r="F33" s="11">
        <f t="shared" si="4"/>
        <v>3.0267857142857144</v>
      </c>
      <c r="G33" s="11">
        <f t="shared" si="4"/>
        <v>11.196428571428571</v>
      </c>
      <c r="H33" s="11">
        <f t="shared" si="4"/>
        <v>28.303571428571427</v>
      </c>
      <c r="I33" s="11">
        <f t="shared" si="4"/>
        <v>6.4333333333333327</v>
      </c>
      <c r="J33" s="11">
        <f t="shared" si="4"/>
        <v>6.4074074074074074</v>
      </c>
      <c r="L33" s="1"/>
    </row>
    <row r="34" spans="2:13" x14ac:dyDescent="0.25">
      <c r="B34" s="15" t="s">
        <v>11</v>
      </c>
      <c r="C34" s="1">
        <v>10</v>
      </c>
      <c r="D34" s="1">
        <v>10</v>
      </c>
      <c r="E34" s="1">
        <v>10</v>
      </c>
      <c r="F34" s="1">
        <v>9.5</v>
      </c>
      <c r="G34" s="1">
        <f>SUM(C34:F34)</f>
        <v>39.5</v>
      </c>
      <c r="H34" s="1">
        <f>SUM(C34:F34)</f>
        <v>39.5</v>
      </c>
      <c r="I34" s="1">
        <v>10</v>
      </c>
      <c r="J34" s="1">
        <v>10</v>
      </c>
    </row>
    <row r="35" spans="2:13" x14ac:dyDescent="0.25">
      <c r="C35" s="29">
        <f>C34/3</f>
        <v>3.3333333333333335</v>
      </c>
      <c r="D35" s="29">
        <f t="shared" ref="D35:F35" si="5">D34/3</f>
        <v>3.3333333333333335</v>
      </c>
      <c r="E35" s="29">
        <f t="shared" si="5"/>
        <v>3.3333333333333335</v>
      </c>
      <c r="F35" s="29">
        <f t="shared" si="5"/>
        <v>3.1666666666666665</v>
      </c>
      <c r="L35" s="18"/>
    </row>
    <row r="36" spans="2:13" x14ac:dyDescent="0.25">
      <c r="L36" s="20"/>
    </row>
    <row r="37" spans="2:13" x14ac:dyDescent="0.25">
      <c r="L37" s="21"/>
    </row>
    <row r="38" spans="2:13" x14ac:dyDescent="0.25">
      <c r="L38" s="22"/>
    </row>
    <row r="39" spans="2:13" x14ac:dyDescent="0.25">
      <c r="L39" s="23"/>
    </row>
    <row r="40" spans="2:13" x14ac:dyDescent="0.25">
      <c r="L40" s="24"/>
    </row>
    <row r="41" spans="2:13" x14ac:dyDescent="0.25">
      <c r="L41" s="25"/>
    </row>
    <row r="42" spans="2:13" x14ac:dyDescent="0.25">
      <c r="L42" s="26"/>
    </row>
    <row r="43" spans="2:13" x14ac:dyDescent="0.25">
      <c r="L43" s="27"/>
    </row>
    <row r="44" spans="2:13" x14ac:dyDescent="0.25">
      <c r="L44" s="28"/>
    </row>
    <row r="45" spans="2:13" x14ac:dyDescent="0.25">
      <c r="M45" s="1"/>
    </row>
  </sheetData>
  <conditionalFormatting sqref="C3:D18 C20:D32">
    <cfRule type="colorScale" priority="12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D18 C20:D32">
    <cfRule type="colorScale" priority="14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C18 C20:C32">
    <cfRule type="colorScale" priority="6">
      <colorScale>
        <cfvo type="num" val="0"/>
        <cfvo type="num" val="$C$35"/>
        <cfvo type="num" val="8.5"/>
        <color rgb="FF00B050"/>
        <color rgb="FFFFFF00"/>
        <color rgb="FFFF0000"/>
      </colorScale>
    </cfRule>
    <cfRule type="colorScale" priority="7">
      <colorScale>
        <cfvo type="num" val="0"/>
        <cfvo type="percent" val="33.299999999999997"/>
        <cfvo type="num" val="&quot;8.5&quot;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8.5"/>
        <color rgb="FF00B050"/>
        <color rgb="FFFFFF00"/>
        <color rgb="FFFF0000"/>
      </colorScale>
    </cfRule>
    <cfRule type="colorScale" priority="17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18 D20:D32">
    <cfRule type="colorScale" priority="5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8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3">
    <cfRule type="colorScale" priority="23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18 D20:D32">
    <cfRule type="colorScale" priority="26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E18 E20:E32">
    <cfRule type="colorScale" priority="1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18 F20:F32">
    <cfRule type="colorScale" priority="1">
      <colorScale>
        <cfvo type="num" val="0"/>
        <cfvo type="num" val="$F$35"/>
        <cfvo type="num" val="$F$34"/>
        <color rgb="FF00B050"/>
        <color rgb="FFFFFF00"/>
        <color rgb="FFFF0000"/>
      </colorScale>
    </cfRule>
    <cfRule type="colorScale" priority="3">
      <colorScale>
        <cfvo type="num" val="0"/>
        <cfvo type="num" val="$F$35"/>
        <cfvo type="num" val="6.5"/>
        <color rgb="FF00B050"/>
        <color rgb="FFFFFF00"/>
        <color rgb="FFFF0000"/>
      </colorScale>
    </cfRule>
    <cfRule type="colorScale" priority="9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L35:L44">
    <cfRule type="colorScale" priority="4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E18 E20:E32">
    <cfRule type="colorScale" priority="4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M6:M9 M11:M15">
    <cfRule type="colorScale" priority="4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9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18 E20:F32">
    <cfRule type="colorScale" priority="276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18 E20:F32">
    <cfRule type="colorScale" priority="280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8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18 E20:F32">
    <cfRule type="colorScale" priority="28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8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F3">
    <cfRule type="colorScale" priority="288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8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9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F18 E20:F32">
    <cfRule type="colorScale" priority="294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9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9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E18 C20:E32">
    <cfRule type="colorScale" priority="2">
      <colorScale>
        <cfvo type="num" val="0"/>
        <cfvo type="num" val="$C$35"/>
        <cfvo type="num" val="$C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8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5"/>
  <sheetViews>
    <sheetView tabSelected="1"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1" bestFit="1" customWidth="1"/>
    <col min="2" max="2" width="15.7109375" style="1" customWidth="1"/>
    <col min="3" max="10" width="8.7109375" style="3" customWidth="1"/>
    <col min="11" max="13" width="8.7109375" style="1" customWidth="1"/>
    <col min="14" max="14" width="10.85546875" style="4" customWidth="1"/>
    <col min="15" max="15" width="20.7109375" style="3" customWidth="1"/>
    <col min="16" max="16" width="3.28515625" style="3" bestFit="1" customWidth="1"/>
    <col min="17" max="16384" width="9.140625" style="3"/>
  </cols>
  <sheetData>
    <row r="1" spans="1:18" ht="15.75" x14ac:dyDescent="0.25">
      <c r="C1" s="2" t="s">
        <v>38</v>
      </c>
    </row>
    <row r="2" spans="1:18" s="9" customFormat="1" ht="93" customHeight="1" x14ac:dyDescent="0.25">
      <c r="A2" s="5" t="s">
        <v>21</v>
      </c>
      <c r="B2" s="41" t="s">
        <v>10</v>
      </c>
      <c r="C2" s="35" t="s">
        <v>24</v>
      </c>
      <c r="D2" s="6" t="s">
        <v>22</v>
      </c>
      <c r="E2" s="6" t="s">
        <v>23</v>
      </c>
      <c r="F2" s="6" t="s">
        <v>40</v>
      </c>
      <c r="G2" s="6" t="s">
        <v>41</v>
      </c>
      <c r="H2" s="6" t="s">
        <v>42</v>
      </c>
      <c r="I2" s="6" t="s">
        <v>17</v>
      </c>
      <c r="J2" s="6" t="s">
        <v>27</v>
      </c>
      <c r="K2" s="7" t="s">
        <v>9</v>
      </c>
      <c r="L2" s="7" t="s">
        <v>14</v>
      </c>
      <c r="M2" s="7" t="s">
        <v>39</v>
      </c>
      <c r="N2" s="36" t="s">
        <v>29</v>
      </c>
    </row>
    <row r="3" spans="1:18" x14ac:dyDescent="0.25">
      <c r="A3" s="5">
        <v>1</v>
      </c>
      <c r="B3" s="9">
        <v>428948</v>
      </c>
      <c r="C3" s="10"/>
      <c r="D3" s="10">
        <v>0</v>
      </c>
      <c r="E3" s="10">
        <v>1</v>
      </c>
      <c r="F3" s="10">
        <v>0</v>
      </c>
      <c r="G3" s="10">
        <v>3</v>
      </c>
      <c r="H3" s="10">
        <v>2.25</v>
      </c>
      <c r="I3" s="10">
        <v>4.25</v>
      </c>
      <c r="J3" s="10">
        <v>1</v>
      </c>
      <c r="K3" s="11">
        <f>SUM(C3:J3)</f>
        <v>11.5</v>
      </c>
      <c r="L3" s="11">
        <f>$L$34-Tabel36262357891024[[#This Row],[aantal fouten]]</f>
        <v>41</v>
      </c>
      <c r="M3" s="12">
        <v>6.9</v>
      </c>
      <c r="N3" s="11">
        <f>((Tabel36262357891024[[#This Row],[cijfer eindtoets 2]]*2)+Tabel3626235789103[[#This Row],[cijfer SO 2]]+(Tabel3626235789102[[#This Row],[cijfer eindtoets 1]]*2)+Tabel362623578910[[#This Row],[cijfer SO 1]])/6</f>
        <v>7.833333333333333</v>
      </c>
      <c r="O3" s="13" t="s">
        <v>13</v>
      </c>
      <c r="P3" s="11">
        <v>0.1</v>
      </c>
      <c r="Q3" s="14"/>
    </row>
    <row r="4" spans="1:18" x14ac:dyDescent="0.25">
      <c r="A4" s="5">
        <v>2</v>
      </c>
      <c r="B4" s="9">
        <v>429811</v>
      </c>
      <c r="C4" s="10">
        <v>0</v>
      </c>
      <c r="D4" s="10">
        <v>0</v>
      </c>
      <c r="E4" s="10">
        <v>2.5</v>
      </c>
      <c r="F4" s="10">
        <v>0</v>
      </c>
      <c r="G4" s="10">
        <v>1.25</v>
      </c>
      <c r="H4" s="10">
        <v>3</v>
      </c>
      <c r="I4" s="10">
        <v>3.25</v>
      </c>
      <c r="J4" s="10">
        <v>2</v>
      </c>
      <c r="K4" s="11">
        <f>SUM(C4:J4)</f>
        <v>12</v>
      </c>
      <c r="L4" s="11">
        <f>$L$34-Tabel36262357891024[[#This Row],[aantal fouten]]</f>
        <v>40.5</v>
      </c>
      <c r="M4" s="12">
        <f>ROUND(IF(($P$3&gt;=1),MIN(($P$3+(($L4*9)/$L$34)),(1+((($L4*9)/$L$34)*2)),(10-(((($L$34-$L4)*9)/$L$34)*0.5))),MAX(($P$3+(($L4*9)/$L$34)),(1+((($L4*9)/$L$34)*0.5)),(10-(((($L$34-$L4)*9)/$L$34)*2)))),1)</f>
        <v>7</v>
      </c>
      <c r="N4" s="11">
        <f>((Tabel36262357891024[[#This Row],[cijfer eindtoets 2]]*2)+Tabel3626235789103[[#This Row],[cijfer SO 2]]+(Tabel3626235789102[[#This Row],[cijfer eindtoets 1]]*2)+Tabel362623578910[[#This Row],[cijfer SO 1]])/6</f>
        <v>7.9499999999999993</v>
      </c>
    </row>
    <row r="5" spans="1:18" x14ac:dyDescent="0.25">
      <c r="A5" s="5">
        <v>3</v>
      </c>
      <c r="B5" s="9">
        <v>429873</v>
      </c>
      <c r="C5" s="10">
        <v>0</v>
      </c>
      <c r="D5" s="10">
        <v>0</v>
      </c>
      <c r="E5" s="10">
        <v>1.5</v>
      </c>
      <c r="F5" s="10">
        <v>0</v>
      </c>
      <c r="G5" s="10">
        <v>2</v>
      </c>
      <c r="H5" s="10">
        <v>1.25</v>
      </c>
      <c r="I5" s="10">
        <v>2.33</v>
      </c>
      <c r="J5" s="10">
        <v>1</v>
      </c>
      <c r="K5" s="11">
        <f>SUM(C5:J5)</f>
        <v>8.08</v>
      </c>
      <c r="L5" s="11">
        <f>$L$34-Tabel36262357891024[[#This Row],[aantal fouten]]</f>
        <v>44.42</v>
      </c>
      <c r="M5" s="12">
        <f>ROUND(IF(($P$3&gt;=1),MIN(($P$3+(($L5*9)/$L$34)),(1+((($L5*9)/$L$34)*2)),(10-(((($L$34-$L5)*9)/$L$34)*0.5))),MAX(($P$3+(($L5*9)/$L$34)),(1+((($L5*9)/$L$34)*0.5)),(10-(((($L$34-$L5)*9)/$L$34)*2)))),1)</f>
        <v>7.7</v>
      </c>
      <c r="N5" s="11">
        <f>((Tabel36262357891024[[#This Row],[cijfer eindtoets 2]]*2)+Tabel3626235789103[[#This Row],[cijfer SO 2]]+(Tabel3626235789102[[#This Row],[cijfer eindtoets 1]]*2)+Tabel362623578910[[#This Row],[cijfer SO 1]])/6</f>
        <v>7.8833333333333329</v>
      </c>
      <c r="O5" s="15"/>
    </row>
    <row r="6" spans="1:18" x14ac:dyDescent="0.25">
      <c r="A6" s="5">
        <v>4</v>
      </c>
      <c r="B6" s="9">
        <v>431348</v>
      </c>
      <c r="C6" s="10">
        <v>2</v>
      </c>
      <c r="D6" s="10">
        <v>2</v>
      </c>
      <c r="E6" s="10">
        <v>2.75</v>
      </c>
      <c r="F6" s="10">
        <v>5</v>
      </c>
      <c r="G6" s="10">
        <v>5</v>
      </c>
      <c r="H6" s="10">
        <v>4.5</v>
      </c>
      <c r="I6" s="10">
        <v>8.5</v>
      </c>
      <c r="J6" s="10">
        <v>4.5</v>
      </c>
      <c r="K6" s="11">
        <f>SUM(C6:J6)</f>
        <v>34.25</v>
      </c>
      <c r="L6" s="11">
        <f>$L$34-Tabel36262357891024[[#This Row],[aantal fouten]]</f>
        <v>18.25</v>
      </c>
      <c r="M6" s="12">
        <f>ROUND(IF(($P$3&gt;=1),MIN(($P$3+(($L6*9)/$L$34)),(1+((($L6*9)/$L$34)*2)),(10-(((($L$34-$L6)*9)/$L$34)*0.5))),MAX(($P$3+(($L6*9)/$L$34)),(1+((($L6*9)/$L$34)*0.5)),(10-(((($L$34-$L6)*9)/$L$34)*2)))),1)</f>
        <v>3.2</v>
      </c>
      <c r="N6" s="11">
        <f>((Tabel36262357891024[[#This Row],[cijfer eindtoets 2]]*2)+Tabel3626235789103[[#This Row],[cijfer SO 2]]+(Tabel3626235789102[[#This Row],[cijfer eindtoets 1]]*2)+Tabel362623578910[[#This Row],[cijfer SO 1]])/6</f>
        <v>3.0666666666666664</v>
      </c>
      <c r="P6" s="17">
        <v>0</v>
      </c>
      <c r="Q6" s="3" t="s">
        <v>20</v>
      </c>
    </row>
    <row r="7" spans="1:18" x14ac:dyDescent="0.25">
      <c r="A7" s="5">
        <v>5</v>
      </c>
      <c r="B7" s="9">
        <v>431404</v>
      </c>
      <c r="C7" s="10">
        <v>0</v>
      </c>
      <c r="D7" s="10">
        <v>0</v>
      </c>
      <c r="E7" s="10">
        <v>0.25</v>
      </c>
      <c r="F7" s="10">
        <v>1</v>
      </c>
      <c r="G7" s="10">
        <v>1</v>
      </c>
      <c r="H7" s="10">
        <v>1</v>
      </c>
      <c r="I7" s="10">
        <v>4.25</v>
      </c>
      <c r="J7" s="10">
        <v>1</v>
      </c>
      <c r="K7" s="11">
        <f>SUM(C7:J7)</f>
        <v>8.5</v>
      </c>
      <c r="L7" s="11">
        <f>$L$34-Tabel36262357891024[[#This Row],[aantal fouten]]</f>
        <v>44</v>
      </c>
      <c r="M7" s="12">
        <f>ROUND(IF(($P$3&gt;=1),MIN(($P$3+(($L7*9)/$L$34)),(1+((($L7*9)/$L$34)*2)),(10-(((($L$34-$L7)*9)/$L$34)*0.5))),MAX(($P$3+(($L7*9)/$L$34)),(1+((($L7*9)/$L$34)*0.5)),(10-(((($L$34-$L7)*9)/$L$34)*2)))),1)</f>
        <v>7.6</v>
      </c>
      <c r="N7" s="11">
        <f>((Tabel36262357891024[[#This Row],[cijfer eindtoets 2]]*2)+Tabel3626235789103[[#This Row],[cijfer SO 2]]+(Tabel3626235789102[[#This Row],[cijfer eindtoets 1]]*2)+Tabel362623578910[[#This Row],[cijfer SO 1]])/6</f>
        <v>7.75</v>
      </c>
      <c r="P7" s="18">
        <v>1</v>
      </c>
      <c r="Q7" s="3" t="s">
        <v>2</v>
      </c>
      <c r="R7" s="19"/>
    </row>
    <row r="8" spans="1:18" x14ac:dyDescent="0.25">
      <c r="A8" s="5">
        <v>6</v>
      </c>
      <c r="B8" s="9">
        <v>431405</v>
      </c>
      <c r="C8" s="10">
        <v>2</v>
      </c>
      <c r="D8" s="10">
        <v>1</v>
      </c>
      <c r="E8" s="10">
        <v>4.25</v>
      </c>
      <c r="F8" s="10">
        <v>1</v>
      </c>
      <c r="G8" s="10">
        <v>2</v>
      </c>
      <c r="H8" s="10">
        <v>5</v>
      </c>
      <c r="I8" s="10">
        <v>9.5</v>
      </c>
      <c r="J8" s="10">
        <v>3</v>
      </c>
      <c r="K8" s="11">
        <f>SUM(C8:J8)</f>
        <v>27.75</v>
      </c>
      <c r="L8" s="11">
        <f>$L$34-Tabel36262357891024[[#This Row],[aantal fouten]]</f>
        <v>24.75</v>
      </c>
      <c r="M8" s="12">
        <f>ROUND(IF(($P$3&gt;=1),MIN(($P$3+(($L8*9)/$L$34)),(1+((($L8*9)/$L$34)*2)),(10-(((($L$34-$L8)*9)/$L$34)*0.5))),MAX(($P$3+(($L8*9)/$L$34)),(1+((($L8*9)/$L$34)*0.5)),(10-(((($L$34-$L8)*9)/$L$34)*2)))),1)</f>
        <v>4.3</v>
      </c>
      <c r="N8" s="11">
        <f>((Tabel36262357891024[[#This Row],[cijfer eindtoets 2]]*2)+Tabel3626235789103[[#This Row],[cijfer SO 2]]+(Tabel3626235789102[[#This Row],[cijfer eindtoets 1]]*2)+Tabel362623578910[[#This Row],[cijfer SO 1]])/6</f>
        <v>3.8166666666666669</v>
      </c>
      <c r="P8" s="20">
        <v>2</v>
      </c>
      <c r="Q8" s="3" t="s">
        <v>3</v>
      </c>
    </row>
    <row r="9" spans="1:18" x14ac:dyDescent="0.25">
      <c r="A9" s="5">
        <v>7</v>
      </c>
      <c r="B9" s="34">
        <v>431428</v>
      </c>
      <c r="C9" s="10"/>
      <c r="D9" s="10"/>
      <c r="E9" s="10"/>
      <c r="F9" s="10"/>
      <c r="G9" s="10"/>
      <c r="H9" s="10"/>
      <c r="I9" s="10"/>
      <c r="J9" s="10"/>
      <c r="K9" s="11"/>
      <c r="L9" s="11"/>
      <c r="M9" s="12"/>
      <c r="N9" s="11"/>
      <c r="P9" s="21">
        <v>3</v>
      </c>
      <c r="Q9" s="3" t="s">
        <v>0</v>
      </c>
    </row>
    <row r="10" spans="1:18" x14ac:dyDescent="0.25">
      <c r="A10" s="5">
        <v>8</v>
      </c>
      <c r="B10" s="9">
        <v>431439</v>
      </c>
      <c r="C10" s="10">
        <v>2</v>
      </c>
      <c r="D10" s="10">
        <v>1</v>
      </c>
      <c r="E10" s="10">
        <v>4.25</v>
      </c>
      <c r="F10" s="10">
        <v>3</v>
      </c>
      <c r="G10" s="10">
        <v>5</v>
      </c>
      <c r="H10" s="10">
        <v>5</v>
      </c>
      <c r="I10" s="10">
        <v>8.5</v>
      </c>
      <c r="J10" s="10">
        <v>1</v>
      </c>
      <c r="K10" s="11">
        <f t="shared" ref="K10:K17" si="0">SUM(C10:J10)</f>
        <v>29.75</v>
      </c>
      <c r="L10" s="11">
        <f>$L$34-Tabel36262357891024[[#This Row],[aantal fouten]]</f>
        <v>22.75</v>
      </c>
      <c r="M10" s="12">
        <f t="shared" ref="M10:M16" si="1">ROUND(IF(($P$3&gt;=1),MIN(($P$3+(($L10*9)/$L$34)),(1+((($L10*9)/$L$34)*2)),(10-(((($L$34-$L10)*9)/$L$34)*0.5))),MAX(($P$3+(($L10*9)/$L$34)),(1+((($L10*9)/$L$34)*0.5)),(10-(((($L$34-$L10)*9)/$L$34)*2)))),1)</f>
        <v>4</v>
      </c>
      <c r="N10" s="11">
        <f>((Tabel36262357891024[[#This Row],[cijfer eindtoets 2]]*2)+Tabel3626235789103[[#This Row],[cijfer SO 2]]+(Tabel3626235789102[[#This Row],[cijfer eindtoets 1]]*2)+Tabel362623578910[[#This Row],[cijfer SO 1]])/6</f>
        <v>5.1166666666666663</v>
      </c>
      <c r="P10" s="30"/>
      <c r="Q10" s="3" t="s">
        <v>8</v>
      </c>
    </row>
    <row r="11" spans="1:18" x14ac:dyDescent="0.25">
      <c r="A11" s="5">
        <v>9</v>
      </c>
      <c r="B11" s="9">
        <v>431497</v>
      </c>
      <c r="C11" s="10">
        <v>1</v>
      </c>
      <c r="D11" s="10">
        <v>0</v>
      </c>
      <c r="E11" s="10">
        <v>0.5</v>
      </c>
      <c r="F11" s="10">
        <v>0</v>
      </c>
      <c r="G11" s="10">
        <v>0</v>
      </c>
      <c r="H11" s="10">
        <v>1.5</v>
      </c>
      <c r="I11" s="10">
        <v>2.25</v>
      </c>
      <c r="J11" s="10">
        <v>2</v>
      </c>
      <c r="K11" s="11">
        <f t="shared" si="0"/>
        <v>7.25</v>
      </c>
      <c r="L11" s="11">
        <f>$L$34-Tabel36262357891024[[#This Row],[aantal fouten]]</f>
        <v>45.25</v>
      </c>
      <c r="M11" s="12">
        <f t="shared" si="1"/>
        <v>7.9</v>
      </c>
      <c r="N11" s="11">
        <f>((Tabel36262357891024[[#This Row],[cijfer eindtoets 2]]*2)+Tabel3626235789103[[#This Row],[cijfer SO 2]]+(Tabel3626235789102[[#This Row],[cijfer eindtoets 1]]*2)+Tabel362623578910[[#This Row],[cijfer SO 1]])/6</f>
        <v>8.3666666666666654</v>
      </c>
      <c r="P11" s="22">
        <v>4</v>
      </c>
      <c r="Q11" s="3" t="s">
        <v>4</v>
      </c>
    </row>
    <row r="12" spans="1:18" x14ac:dyDescent="0.25">
      <c r="A12" s="5">
        <v>10</v>
      </c>
      <c r="B12" s="9">
        <v>431510</v>
      </c>
      <c r="C12" s="10">
        <v>1</v>
      </c>
      <c r="D12" s="10">
        <v>0</v>
      </c>
      <c r="E12" s="10">
        <v>4</v>
      </c>
      <c r="F12" s="10">
        <v>2</v>
      </c>
      <c r="G12" s="10">
        <v>0</v>
      </c>
      <c r="H12" s="10">
        <v>1.5</v>
      </c>
      <c r="I12" s="10">
        <v>6.25</v>
      </c>
      <c r="J12" s="10">
        <v>2</v>
      </c>
      <c r="K12" s="11">
        <f t="shared" si="0"/>
        <v>16.75</v>
      </c>
      <c r="L12" s="11">
        <f>$L$34-Tabel36262357891024[[#This Row],[aantal fouten]]</f>
        <v>35.75</v>
      </c>
      <c r="M12" s="12">
        <f t="shared" si="1"/>
        <v>6.2</v>
      </c>
      <c r="N12" s="11">
        <f>((Tabel36262357891024[[#This Row],[cijfer eindtoets 2]]*2)+Tabel3626235789103[[#This Row],[cijfer SO 2]]+(Tabel3626235789102[[#This Row],[cijfer eindtoets 1]]*2)+Tabel362623578910[[#This Row],[cijfer SO 1]])/6</f>
        <v>6.05</v>
      </c>
      <c r="P12" s="23">
        <v>5</v>
      </c>
      <c r="Q12" s="3" t="s">
        <v>1</v>
      </c>
    </row>
    <row r="13" spans="1:18" x14ac:dyDescent="0.25">
      <c r="A13" s="5">
        <v>11</v>
      </c>
      <c r="B13" s="9">
        <v>431521</v>
      </c>
      <c r="C13" s="10">
        <v>1</v>
      </c>
      <c r="D13" s="10">
        <v>1</v>
      </c>
      <c r="E13" s="10">
        <v>4.25</v>
      </c>
      <c r="F13" s="10">
        <v>2</v>
      </c>
      <c r="G13" s="10">
        <v>1</v>
      </c>
      <c r="H13" s="10">
        <v>4</v>
      </c>
      <c r="I13" s="10">
        <v>7.5</v>
      </c>
      <c r="J13" s="10">
        <v>4</v>
      </c>
      <c r="K13" s="11">
        <f t="shared" si="0"/>
        <v>24.75</v>
      </c>
      <c r="L13" s="11">
        <f>$L$34-Tabel36262357891024[[#This Row],[aantal fouten]]</f>
        <v>27.75</v>
      </c>
      <c r="M13" s="12">
        <f t="shared" si="1"/>
        <v>4.9000000000000004</v>
      </c>
      <c r="N13" s="11">
        <f>((Tabel36262357891024[[#This Row],[cijfer eindtoets 2]]*2)+Tabel3626235789103[[#This Row],[cijfer SO 2]]+(Tabel3626235789102[[#This Row],[cijfer eindtoets 1]]*2)+Tabel362623578910[[#This Row],[cijfer SO 1]])/6</f>
        <v>4.7833333333333341</v>
      </c>
      <c r="P13" s="24">
        <v>6</v>
      </c>
      <c r="Q13" s="3" t="s">
        <v>6</v>
      </c>
    </row>
    <row r="14" spans="1:18" x14ac:dyDescent="0.25">
      <c r="A14" s="5">
        <v>12</v>
      </c>
      <c r="B14" s="9">
        <v>431522</v>
      </c>
      <c r="C14" s="10">
        <v>0</v>
      </c>
      <c r="D14" s="10">
        <v>0</v>
      </c>
      <c r="E14" s="10">
        <v>1.75</v>
      </c>
      <c r="F14" s="10">
        <v>0</v>
      </c>
      <c r="G14" s="10">
        <v>1</v>
      </c>
      <c r="H14" s="10">
        <v>0</v>
      </c>
      <c r="I14" s="10">
        <v>1</v>
      </c>
      <c r="J14" s="10">
        <v>3</v>
      </c>
      <c r="K14" s="11">
        <f t="shared" si="0"/>
        <v>6.75</v>
      </c>
      <c r="L14" s="11">
        <f>$L$34-Tabel36262357891024[[#This Row],[aantal fouten]]</f>
        <v>45.75</v>
      </c>
      <c r="M14" s="12">
        <f t="shared" si="1"/>
        <v>7.9</v>
      </c>
      <c r="N14" s="11">
        <f>((Tabel36262357891024[[#This Row],[cijfer eindtoets 2]]*2)+Tabel3626235789103[[#This Row],[cijfer SO 2]]+(Tabel3626235789102[[#This Row],[cijfer eindtoets 1]]*2)+Tabel362623578910[[#This Row],[cijfer SO 1]])/6</f>
        <v>7.8166666666666664</v>
      </c>
      <c r="P14" s="25">
        <v>7</v>
      </c>
      <c r="Q14" s="3" t="s">
        <v>7</v>
      </c>
    </row>
    <row r="15" spans="1:18" x14ac:dyDescent="0.25">
      <c r="A15" s="5">
        <v>13</v>
      </c>
      <c r="B15" s="9">
        <v>431525</v>
      </c>
      <c r="C15" s="10">
        <v>1</v>
      </c>
      <c r="D15" s="10">
        <v>3</v>
      </c>
      <c r="E15" s="10">
        <v>5.25</v>
      </c>
      <c r="F15" s="10">
        <v>3</v>
      </c>
      <c r="G15" s="10">
        <v>1</v>
      </c>
      <c r="H15" s="10">
        <v>4</v>
      </c>
      <c r="I15" s="10">
        <v>8.5</v>
      </c>
      <c r="J15" s="10">
        <v>1</v>
      </c>
      <c r="K15" s="11">
        <f t="shared" si="0"/>
        <v>26.75</v>
      </c>
      <c r="L15" s="11">
        <f>$L$34-Tabel36262357891024[[#This Row],[aantal fouten]]</f>
        <v>25.75</v>
      </c>
      <c r="M15" s="12">
        <f t="shared" si="1"/>
        <v>4.5</v>
      </c>
      <c r="N15" s="11">
        <f>((Tabel36262357891024[[#This Row],[cijfer eindtoets 2]]*2)+Tabel3626235789103[[#This Row],[cijfer SO 2]]+(Tabel3626235789102[[#This Row],[cijfer eindtoets 1]]*2)+Tabel362623578910[[#This Row],[cijfer SO 1]])/6</f>
        <v>4</v>
      </c>
      <c r="P15" s="27">
        <v>10</v>
      </c>
      <c r="Q15" s="3" t="s">
        <v>5</v>
      </c>
    </row>
    <row r="16" spans="1:18" x14ac:dyDescent="0.25">
      <c r="A16" s="5">
        <v>14</v>
      </c>
      <c r="B16" s="9">
        <v>431526</v>
      </c>
      <c r="C16" s="10">
        <v>0</v>
      </c>
      <c r="D16" s="10">
        <v>0</v>
      </c>
      <c r="E16" s="10">
        <v>4.75</v>
      </c>
      <c r="F16" s="10">
        <v>5</v>
      </c>
      <c r="G16" s="10">
        <v>1.25</v>
      </c>
      <c r="H16" s="10">
        <v>2</v>
      </c>
      <c r="I16" s="10">
        <v>7.75</v>
      </c>
      <c r="J16" s="10">
        <v>3</v>
      </c>
      <c r="K16" s="11">
        <f t="shared" si="0"/>
        <v>23.75</v>
      </c>
      <c r="L16" s="11">
        <f>$L$34-Tabel36262357891024[[#This Row],[aantal fouten]]</f>
        <v>28.75</v>
      </c>
      <c r="M16" s="12">
        <f t="shared" si="1"/>
        <v>5</v>
      </c>
      <c r="N16" s="39">
        <f>((Tabel36262357891024[[#This Row],[cijfer eindtoets 2]]*2)+Tabel3626235789103[[#This Row],[cijfer SO 2]]+(Tabel3626235789102[[#This Row],[cijfer eindtoets 1]]*2)+Tabel362623578910[[#This Row],[cijfer SO 1]])/6</f>
        <v>5.45</v>
      </c>
    </row>
    <row r="17" spans="1:16" x14ac:dyDescent="0.25">
      <c r="A17" s="5">
        <v>15</v>
      </c>
      <c r="B17" s="9">
        <v>431533</v>
      </c>
      <c r="C17" s="10"/>
      <c r="D17" s="10">
        <v>0</v>
      </c>
      <c r="E17" s="10">
        <v>2</v>
      </c>
      <c r="F17" s="10">
        <v>0</v>
      </c>
      <c r="G17" s="10">
        <v>3</v>
      </c>
      <c r="H17" s="10">
        <v>1</v>
      </c>
      <c r="I17" s="10">
        <v>2.75</v>
      </c>
      <c r="J17" s="10">
        <v>3</v>
      </c>
      <c r="K17" s="11">
        <f t="shared" si="0"/>
        <v>11.75</v>
      </c>
      <c r="L17" s="11">
        <f>$L$34-Tabel36262357891024[[#This Row],[aantal fouten]]</f>
        <v>40.75</v>
      </c>
      <c r="M17" s="12">
        <v>6.8</v>
      </c>
      <c r="N17" s="11">
        <f>((Tabel36262357891024[[#This Row],[cijfer eindtoets 2]]*2)+Tabel3626235789103[[#This Row],[cijfer SO 2]]+(Tabel3626235789102[[#This Row],[cijfer eindtoets 1]]*2)+Tabel362623578910[[#This Row],[cijfer SO 1]])/6</f>
        <v>6.5666666666666655</v>
      </c>
      <c r="O17" s="40" t="s">
        <v>31</v>
      </c>
      <c r="P17" s="1"/>
    </row>
    <row r="18" spans="1:16" x14ac:dyDescent="0.25">
      <c r="A18" s="5">
        <v>16</v>
      </c>
      <c r="B18" s="9">
        <v>431537</v>
      </c>
      <c r="C18" s="10"/>
      <c r="D18" s="10">
        <v>0</v>
      </c>
      <c r="E18" s="10">
        <v>2.5</v>
      </c>
      <c r="F18" s="10">
        <v>5</v>
      </c>
      <c r="G18" s="10">
        <v>4</v>
      </c>
      <c r="H18" s="10">
        <v>1.25</v>
      </c>
      <c r="I18" s="10">
        <v>6</v>
      </c>
      <c r="J18" s="10">
        <v>3</v>
      </c>
      <c r="K18" s="11">
        <f t="shared" ref="K18:K27" si="2">SUM(C18:J18)</f>
        <v>21.75</v>
      </c>
      <c r="L18" s="11">
        <f>$L$34-Tabel36262357891024[[#This Row],[aantal fouten]]</f>
        <v>30.75</v>
      </c>
      <c r="M18" s="12">
        <v>4.9000000000000004</v>
      </c>
      <c r="N18" s="11">
        <f>((Tabel36262357891024[[#This Row],[cijfer eindtoets 2]]*2)+Tabel3626235789103[[#This Row],[cijfer SO 2]]+(Tabel3626235789102[[#This Row],[cijfer eindtoets 1]]*2)+Tabel362623578910[[#This Row],[cijfer SO 1]])/6</f>
        <v>5.666666666666667</v>
      </c>
      <c r="O18" s="40" t="s">
        <v>31</v>
      </c>
      <c r="P18" s="1"/>
    </row>
    <row r="19" spans="1:16" x14ac:dyDescent="0.25">
      <c r="A19" s="5">
        <v>17</v>
      </c>
      <c r="B19" s="9">
        <v>431549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1</v>
      </c>
      <c r="J19" s="10">
        <v>2</v>
      </c>
      <c r="K19" s="11">
        <f t="shared" si="2"/>
        <v>5</v>
      </c>
      <c r="L19" s="11">
        <f>$L$34-Tabel36262357891024[[#This Row],[aantal fouten]]</f>
        <v>47.5</v>
      </c>
      <c r="M19" s="12">
        <f t="shared" ref="M19:M26" si="3">ROUND(IF(($P$3&gt;=1),MIN(($P$3+(($L19*9)/$L$34)),(1+((($L19*9)/$L$34)*2)),(10-(((($L$34-$L19)*9)/$L$34)*0.5))),MAX(($P$3+(($L19*9)/$L$34)),(1+((($L19*9)/$L$34)*0.5)),(10-(((($L$34-$L19)*9)/$L$34)*2)))),1)</f>
        <v>8.3000000000000007</v>
      </c>
      <c r="N19" s="11">
        <f>((Tabel36262357891024[[#This Row],[cijfer eindtoets 2]]*2)+Tabel3626235789103[[#This Row],[cijfer SO 2]]+(Tabel3626235789102[[#This Row],[cijfer eindtoets 1]]*2)+Tabel362623578910[[#This Row],[cijfer SO 1]])/6</f>
        <v>7.8166666666666673</v>
      </c>
      <c r="P19" s="1"/>
    </row>
    <row r="20" spans="1:16" ht="16.5" customHeight="1" x14ac:dyDescent="0.25">
      <c r="A20" s="5">
        <v>18</v>
      </c>
      <c r="B20" s="9">
        <v>431557</v>
      </c>
      <c r="C20" s="10">
        <v>1</v>
      </c>
      <c r="D20" s="10">
        <v>0</v>
      </c>
      <c r="E20" s="10">
        <v>1.25</v>
      </c>
      <c r="F20" s="10">
        <v>2</v>
      </c>
      <c r="G20" s="10">
        <v>1.25</v>
      </c>
      <c r="H20" s="10">
        <v>4</v>
      </c>
      <c r="I20" s="10">
        <v>4.17</v>
      </c>
      <c r="J20" s="10">
        <v>6</v>
      </c>
      <c r="K20" s="11">
        <f t="shared" si="2"/>
        <v>19.670000000000002</v>
      </c>
      <c r="L20" s="11">
        <f>$L$34-Tabel36262357891024[[#This Row],[aantal fouten]]</f>
        <v>32.83</v>
      </c>
      <c r="M20" s="12">
        <f t="shared" si="3"/>
        <v>5.7</v>
      </c>
      <c r="N20" s="11">
        <f>((Tabel36262357891024[[#This Row],[cijfer eindtoets 2]]*2)+Tabel3626235789103[[#This Row],[cijfer SO 2]]+(Tabel3626235789102[[#This Row],[cijfer eindtoets 1]]*2)+Tabel362623578910[[#This Row],[cijfer SO 1]])/6</f>
        <v>6.6333333333333329</v>
      </c>
      <c r="P20" s="1"/>
    </row>
    <row r="21" spans="1:16" ht="16.5" customHeight="1" x14ac:dyDescent="0.25">
      <c r="A21" s="5">
        <v>19</v>
      </c>
      <c r="B21" s="9">
        <v>431572</v>
      </c>
      <c r="C21" s="10">
        <v>0</v>
      </c>
      <c r="D21" s="10">
        <v>1</v>
      </c>
      <c r="E21" s="10">
        <v>3.25</v>
      </c>
      <c r="F21" s="10">
        <v>3</v>
      </c>
      <c r="G21" s="10">
        <v>1</v>
      </c>
      <c r="H21" s="10">
        <v>3</v>
      </c>
      <c r="I21" s="10">
        <v>4.75</v>
      </c>
      <c r="J21" s="10">
        <v>0</v>
      </c>
      <c r="K21" s="11">
        <f t="shared" si="2"/>
        <v>16</v>
      </c>
      <c r="L21" s="11">
        <f>$L$34-Tabel36262357891024[[#This Row],[aantal fouten]]</f>
        <v>36.5</v>
      </c>
      <c r="M21" s="12">
        <f t="shared" si="3"/>
        <v>6.4</v>
      </c>
      <c r="N21" s="11">
        <f>((Tabel36262357891024[[#This Row],[cijfer eindtoets 2]]*2)+Tabel3626235789103[[#This Row],[cijfer SO 2]]+(Tabel3626235789102[[#This Row],[cijfer eindtoets 1]]*2)+Tabel362623578910[[#This Row],[cijfer SO 1]])/6</f>
        <v>6.9333333333333327</v>
      </c>
      <c r="P21" s="1"/>
    </row>
    <row r="22" spans="1:16" ht="16.5" customHeight="1" x14ac:dyDescent="0.25">
      <c r="A22" s="5">
        <v>20</v>
      </c>
      <c r="B22" s="9">
        <v>431576</v>
      </c>
      <c r="C22" s="31">
        <v>1</v>
      </c>
      <c r="D22" s="31">
        <v>0</v>
      </c>
      <c r="E22" s="31">
        <v>1.25</v>
      </c>
      <c r="F22" s="31">
        <v>0</v>
      </c>
      <c r="G22" s="31">
        <v>2.25</v>
      </c>
      <c r="H22" s="31">
        <v>1.25</v>
      </c>
      <c r="I22" s="31">
        <v>2.25</v>
      </c>
      <c r="J22" s="31">
        <v>1</v>
      </c>
      <c r="K22" s="32">
        <f t="shared" si="2"/>
        <v>9</v>
      </c>
      <c r="L22" s="32">
        <f>$L$34-Tabel36262357891024[[#This Row],[aantal fouten]]</f>
        <v>43.5</v>
      </c>
      <c r="M22" s="12">
        <f t="shared" si="3"/>
        <v>7.6</v>
      </c>
      <c r="N22" s="39">
        <f>((Tabel36262357891024[[#This Row],[cijfer eindtoets 2]]*2)+Tabel3626235789103[[#This Row],[cijfer SO 2]]+(Tabel3626235789102[[#This Row],[cijfer eindtoets 1]]*2)+Tabel362623578910[[#This Row],[cijfer SO 1]])/6</f>
        <v>7.5166666666666657</v>
      </c>
      <c r="P22" s="1"/>
    </row>
    <row r="23" spans="1:16" x14ac:dyDescent="0.25">
      <c r="A23" s="5">
        <v>21</v>
      </c>
      <c r="B23" s="9">
        <v>431578</v>
      </c>
      <c r="C23" s="10">
        <v>0</v>
      </c>
      <c r="D23" s="10">
        <v>0</v>
      </c>
      <c r="E23" s="10">
        <v>4</v>
      </c>
      <c r="F23" s="10">
        <v>4</v>
      </c>
      <c r="G23" s="10">
        <v>5</v>
      </c>
      <c r="H23" s="10">
        <v>4</v>
      </c>
      <c r="I23" s="10">
        <v>7.5</v>
      </c>
      <c r="J23" s="10">
        <v>4</v>
      </c>
      <c r="K23" s="32">
        <f t="shared" si="2"/>
        <v>28.5</v>
      </c>
      <c r="L23" s="32">
        <f>$L$34-Tabel36262357891024[[#This Row],[aantal fouten]]</f>
        <v>24</v>
      </c>
      <c r="M23" s="12">
        <f t="shared" si="3"/>
        <v>4.2</v>
      </c>
      <c r="N23" s="39">
        <f>((Tabel36262357891024[[#This Row],[cijfer eindtoets 2]]*2)+Tabel3626235789103[[#This Row],[cijfer SO 2]]+(Tabel3626235789102[[#This Row],[cijfer eindtoets 1]]*2)+Tabel362623578910[[#This Row],[cijfer SO 1]])/6</f>
        <v>5.5166666666666666</v>
      </c>
      <c r="P23" s="1"/>
    </row>
    <row r="24" spans="1:16" x14ac:dyDescent="0.25">
      <c r="A24" s="5">
        <v>22</v>
      </c>
      <c r="B24" s="9">
        <v>431603</v>
      </c>
      <c r="C24" s="10">
        <v>2</v>
      </c>
      <c r="D24" s="10">
        <v>0</v>
      </c>
      <c r="E24" s="10">
        <v>3.25</v>
      </c>
      <c r="F24" s="10">
        <v>5</v>
      </c>
      <c r="G24" s="10">
        <v>2.75</v>
      </c>
      <c r="H24" s="10">
        <v>2</v>
      </c>
      <c r="I24" s="10">
        <v>6.5</v>
      </c>
      <c r="J24" s="10">
        <v>1</v>
      </c>
      <c r="K24" s="11">
        <f t="shared" si="2"/>
        <v>22.5</v>
      </c>
      <c r="L24" s="11">
        <f>$L$34-Tabel36262357891024[[#This Row],[aantal fouten]]</f>
        <v>30</v>
      </c>
      <c r="M24" s="12">
        <f t="shared" si="3"/>
        <v>5.2</v>
      </c>
      <c r="N24" s="11">
        <f>((Tabel36262357891024[[#This Row],[cijfer eindtoets 2]]*2)+Tabel3626235789103[[#This Row],[cijfer SO 2]]+(Tabel3626235789102[[#This Row],[cijfer eindtoets 1]]*2)+Tabel362623578910[[#This Row],[cijfer SO 1]])/6</f>
        <v>5.1499999999999995</v>
      </c>
      <c r="P24" s="1"/>
    </row>
    <row r="25" spans="1:16" x14ac:dyDescent="0.25">
      <c r="A25" s="5">
        <v>23</v>
      </c>
      <c r="B25" s="9">
        <v>431605</v>
      </c>
      <c r="C25" s="31">
        <v>1</v>
      </c>
      <c r="D25" s="31">
        <v>0</v>
      </c>
      <c r="E25" s="31">
        <v>3.25</v>
      </c>
      <c r="F25" s="31">
        <v>1</v>
      </c>
      <c r="G25" s="31">
        <v>1.25</v>
      </c>
      <c r="H25" s="31">
        <v>1</v>
      </c>
      <c r="I25" s="31">
        <v>1.5</v>
      </c>
      <c r="J25" s="31">
        <v>0</v>
      </c>
      <c r="K25" s="32">
        <f t="shared" si="2"/>
        <v>9</v>
      </c>
      <c r="L25" s="32">
        <f>$L$34-Tabel36262357891024[[#This Row],[aantal fouten]]</f>
        <v>43.5</v>
      </c>
      <c r="M25" s="12">
        <f t="shared" si="3"/>
        <v>7.6</v>
      </c>
      <c r="N25" s="11">
        <f>((Tabel36262357891024[[#This Row],[cijfer eindtoets 2]]*2)+Tabel3626235789103[[#This Row],[cijfer SO 2]]+(Tabel3626235789102[[#This Row],[cijfer eindtoets 1]]*2)+Tabel362623578910[[#This Row],[cijfer SO 1]])/6</f>
        <v>7.0666666666666664</v>
      </c>
      <c r="P25" s="1"/>
    </row>
    <row r="26" spans="1:16" x14ac:dyDescent="0.25">
      <c r="A26" s="5">
        <v>24</v>
      </c>
      <c r="B26" s="9">
        <v>431615</v>
      </c>
      <c r="C26" s="10">
        <v>1</v>
      </c>
      <c r="D26" s="10">
        <v>0</v>
      </c>
      <c r="E26" s="10">
        <v>0.5</v>
      </c>
      <c r="F26" s="10">
        <v>2</v>
      </c>
      <c r="G26" s="10">
        <v>4</v>
      </c>
      <c r="H26" s="10">
        <v>2.5</v>
      </c>
      <c r="I26" s="10">
        <v>3.5</v>
      </c>
      <c r="J26" s="10">
        <v>2</v>
      </c>
      <c r="K26" s="11">
        <f t="shared" si="2"/>
        <v>15.5</v>
      </c>
      <c r="L26" s="11">
        <f>$L$34-Tabel36262357891024[[#This Row],[aantal fouten]]</f>
        <v>37</v>
      </c>
      <c r="M26" s="12">
        <f t="shared" si="3"/>
        <v>6.4</v>
      </c>
      <c r="N26" s="11">
        <f>((Tabel36262357891024[[#This Row],[cijfer eindtoets 2]]*2)+Tabel3626235789103[[#This Row],[cijfer SO 2]]+(Tabel3626235789102[[#This Row],[cijfer eindtoets 1]]*2)+Tabel362623578910[[#This Row],[cijfer SO 1]])/6</f>
        <v>7.0333333333333323</v>
      </c>
      <c r="P26" s="1"/>
    </row>
    <row r="27" spans="1:16" x14ac:dyDescent="0.25">
      <c r="A27" s="5">
        <v>25</v>
      </c>
      <c r="B27" s="9">
        <v>431623</v>
      </c>
      <c r="C27" s="10"/>
      <c r="D27" s="42">
        <v>0</v>
      </c>
      <c r="E27" s="42">
        <v>3.25</v>
      </c>
      <c r="F27" s="42">
        <v>0</v>
      </c>
      <c r="G27" s="42">
        <v>4</v>
      </c>
      <c r="H27" s="42">
        <v>3</v>
      </c>
      <c r="I27" s="42">
        <v>5.25</v>
      </c>
      <c r="J27" s="42">
        <v>5</v>
      </c>
      <c r="K27" s="11">
        <f t="shared" si="2"/>
        <v>20.5</v>
      </c>
      <c r="L27" s="11">
        <f>$L$34-Tabel36262357891024[[#This Row],[aantal fouten]]</f>
        <v>32</v>
      </c>
      <c r="M27" s="12">
        <v>5.0999999999999996</v>
      </c>
      <c r="N27" s="11">
        <f>((Tabel36262357891024[[#This Row],[cijfer eindtoets 2]]*2)+Tabel3626235789103[[#This Row],[cijfer SO 2]]+(Tabel3626235789102[[#This Row],[cijfer eindtoets 1]]*2)+Tabel362623578910[[#This Row],[cijfer SO 1]])/6</f>
        <v>6.5666666666666664</v>
      </c>
      <c r="O27" s="40" t="s">
        <v>31</v>
      </c>
      <c r="P27" s="1"/>
    </row>
    <row r="28" spans="1:16" x14ac:dyDescent="0.25">
      <c r="A28" s="5">
        <v>26</v>
      </c>
      <c r="B28" s="9">
        <v>431643</v>
      </c>
      <c r="C28" s="31">
        <v>1</v>
      </c>
      <c r="D28" s="31">
        <v>0</v>
      </c>
      <c r="E28" s="31">
        <v>3.5</v>
      </c>
      <c r="F28" s="31">
        <v>1</v>
      </c>
      <c r="G28" s="31">
        <v>0</v>
      </c>
      <c r="H28" s="31">
        <v>2</v>
      </c>
      <c r="I28" s="31">
        <v>4.75</v>
      </c>
      <c r="J28" s="31">
        <v>1</v>
      </c>
      <c r="K28" s="32">
        <f>SUM(C28:J28)</f>
        <v>13.25</v>
      </c>
      <c r="L28" s="32">
        <f>$L$34-Tabel36262357891024[[#This Row],[aantal fouten]]</f>
        <v>39.25</v>
      </c>
      <c r="M28" s="33">
        <f>ROUND(IF(($P$3&gt;=1),MIN(($P$3+(($L28*9)/$L$34)),(1+((($L28*9)/$L$34)*2)),(10-(((($L$34-$L28)*9)/$L$34)*0.5))),MAX(($P$3+(($L28*9)/$L$34)),(1+((($L28*9)/$L$34)*0.5)),(10-(((($L$34-$L28)*9)/$L$34)*2)))),1)</f>
        <v>6.8</v>
      </c>
      <c r="N28" s="11">
        <f>((Tabel36262357891024[[#This Row],[cijfer eindtoets 2]]*2)+Tabel3626235789103[[#This Row],[cijfer SO 2]]+(Tabel3626235789102[[#This Row],[cijfer eindtoets 1]]*2)+Tabel362623578910[[#This Row],[cijfer SO 1]])/6</f>
        <v>7.1499999999999995</v>
      </c>
      <c r="P28" s="1"/>
    </row>
    <row r="29" spans="1:16" x14ac:dyDescent="0.25">
      <c r="A29" s="5">
        <v>27</v>
      </c>
      <c r="B29" s="9">
        <v>431664</v>
      </c>
      <c r="C29" s="10"/>
      <c r="D29" s="10">
        <v>0</v>
      </c>
      <c r="E29" s="10">
        <v>4.25</v>
      </c>
      <c r="F29" s="10">
        <v>0</v>
      </c>
      <c r="G29" s="10">
        <v>0.5</v>
      </c>
      <c r="H29" s="10">
        <v>2.5</v>
      </c>
      <c r="I29" s="10">
        <v>6.75</v>
      </c>
      <c r="J29" s="10">
        <v>1</v>
      </c>
      <c r="K29" s="32">
        <f>SUM(C29:J29)</f>
        <v>15</v>
      </c>
      <c r="L29" s="32">
        <f>$L$34-Tabel36262357891024[[#This Row],[aantal fouten]]</f>
        <v>37.5</v>
      </c>
      <c r="M29" s="33">
        <v>6.2</v>
      </c>
      <c r="N29" s="11">
        <f>((Tabel36262357891024[[#This Row],[cijfer eindtoets 2]]*2)+Tabel3626235789103[[#This Row],[cijfer SO 2]]+(Tabel3626235789102[[#This Row],[cijfer eindtoets 1]]*2)+Tabel362623578910[[#This Row],[cijfer SO 1]])/6</f>
        <v>5.666666666666667</v>
      </c>
      <c r="O29" s="40" t="s">
        <v>31</v>
      </c>
      <c r="P29" s="1"/>
    </row>
    <row r="30" spans="1:16" x14ac:dyDescent="0.25">
      <c r="A30" s="5">
        <v>28</v>
      </c>
      <c r="B30" s="9">
        <v>431667</v>
      </c>
      <c r="C30" s="10">
        <v>3</v>
      </c>
      <c r="D30" s="10">
        <v>0</v>
      </c>
      <c r="E30" s="10">
        <v>2.5</v>
      </c>
      <c r="F30" s="10">
        <v>2</v>
      </c>
      <c r="G30" s="10">
        <v>1</v>
      </c>
      <c r="H30" s="10">
        <v>3</v>
      </c>
      <c r="I30" s="10">
        <v>3</v>
      </c>
      <c r="J30" s="10">
        <v>1</v>
      </c>
      <c r="K30" s="11">
        <f>SUM(C30:J30)</f>
        <v>15.5</v>
      </c>
      <c r="L30" s="11">
        <f>$L$34-Tabel36262357891024[[#This Row],[aantal fouten]]</f>
        <v>37</v>
      </c>
      <c r="M30" s="12">
        <f>ROUND(IF(($P$3&gt;=1),MIN(($P$3+(($L30*9)/$L$34)),(1+((($L30*9)/$L$34)*2)),(10-(((($L$34-$L30)*9)/$L$34)*0.5))),MAX(($P$3+(($L30*9)/$L$34)),(1+((($L30*9)/$L$34)*0.5)),(10-(((($L$34-$L30)*9)/$L$34)*2)))),1)</f>
        <v>6.4</v>
      </c>
      <c r="N30" s="11">
        <f>((Tabel36262357891024[[#This Row],[cijfer eindtoets 2]]*2)+Tabel3626235789103[[#This Row],[cijfer SO 2]]+(Tabel3626235789102[[#This Row],[cijfer eindtoets 1]]*2)+Tabel362623578910[[#This Row],[cijfer SO 1]])/6</f>
        <v>7.3666666666666671</v>
      </c>
      <c r="P30" s="1"/>
    </row>
    <row r="31" spans="1:16" x14ac:dyDescent="0.25">
      <c r="A31" s="5">
        <v>29</v>
      </c>
      <c r="B31" s="9">
        <v>431680</v>
      </c>
      <c r="C31" s="10">
        <v>0</v>
      </c>
      <c r="D31" s="10">
        <v>0</v>
      </c>
      <c r="E31" s="10">
        <v>3.25</v>
      </c>
      <c r="F31" s="10">
        <v>1</v>
      </c>
      <c r="G31" s="10">
        <v>5</v>
      </c>
      <c r="H31" s="10">
        <v>2.25</v>
      </c>
      <c r="I31" s="10">
        <v>4.75</v>
      </c>
      <c r="J31" s="10">
        <v>0</v>
      </c>
      <c r="K31" s="11">
        <f>SUM(C31:J31)</f>
        <v>16.25</v>
      </c>
      <c r="L31" s="11">
        <f>$L$34-Tabel36262357891024[[#This Row],[aantal fouten]]</f>
        <v>36.25</v>
      </c>
      <c r="M31" s="12">
        <f>ROUND(IF(($P$3&gt;=1),MIN(($P$3+(($L31*9)/$L$34)),(1+((($L31*9)/$L$34)*2)),(10-(((($L$34-$L31)*9)/$L$34)*0.5))),MAX(($P$3+(($L31*9)/$L$34)),(1+((($L31*9)/$L$34)*0.5)),(10-(((($L$34-$L31)*9)/$L$34)*2)))),1)</f>
        <v>6.3</v>
      </c>
      <c r="N31" s="11">
        <f>((Tabel36262357891024[[#This Row],[cijfer eindtoets 2]]*2)+Tabel3626235789103[[#This Row],[cijfer SO 2]]+(Tabel3626235789102[[#This Row],[cijfer eindtoets 1]]*2)+Tabel362623578910[[#This Row],[cijfer SO 1]])/6</f>
        <v>7.1333333333333329</v>
      </c>
      <c r="P31" s="1"/>
    </row>
    <row r="32" spans="1:16" x14ac:dyDescent="0.25">
      <c r="A32" s="5">
        <v>30</v>
      </c>
      <c r="B32" s="9">
        <v>432624</v>
      </c>
      <c r="C32" s="10"/>
      <c r="D32" s="10">
        <v>1</v>
      </c>
      <c r="E32" s="10">
        <v>6</v>
      </c>
      <c r="F32" s="10">
        <v>3</v>
      </c>
      <c r="G32" s="10">
        <v>5</v>
      </c>
      <c r="H32" s="10">
        <v>3</v>
      </c>
      <c r="I32" s="10">
        <v>7.25</v>
      </c>
      <c r="J32" s="10">
        <v>5</v>
      </c>
      <c r="K32" s="11">
        <f>SUM(C32:J32)</f>
        <v>30.25</v>
      </c>
      <c r="L32" s="11">
        <f>$L$34-Tabel36262357891024[[#This Row],[aantal fouten]]</f>
        <v>22.25</v>
      </c>
      <c r="M32" s="12">
        <v>3.2</v>
      </c>
      <c r="N32" s="11">
        <f>((Tabel36262357891024[[#This Row],[cijfer eindtoets 2]]*2)+Tabel3626235789103[[#This Row],[cijfer SO 2]]+(Tabel3626235789102[[#This Row],[cijfer eindtoets 1]]*2)+Tabel362623578910[[#This Row],[cijfer SO 1]])/6</f>
        <v>5.0333333333333332</v>
      </c>
      <c r="O32" s="40" t="s">
        <v>31</v>
      </c>
      <c r="P32" s="1"/>
    </row>
    <row r="33" spans="2:17" x14ac:dyDescent="0.25">
      <c r="B33" s="15" t="s">
        <v>12</v>
      </c>
      <c r="C33" s="11">
        <f t="shared" ref="C33:N33" si="4">AVERAGE(C3:C32)</f>
        <v>0.91304347826086951</v>
      </c>
      <c r="D33" s="11">
        <f t="shared" si="4"/>
        <v>0.34482758620689657</v>
      </c>
      <c r="E33" s="11">
        <f t="shared" si="4"/>
        <v>2.7931034482758621</v>
      </c>
      <c r="F33" s="11">
        <f t="shared" si="4"/>
        <v>1.7586206896551724</v>
      </c>
      <c r="G33" s="11">
        <f t="shared" si="4"/>
        <v>2.1896551724137931</v>
      </c>
      <c r="H33" s="11">
        <f t="shared" si="4"/>
        <v>2.4741379310344827</v>
      </c>
      <c r="I33" s="11">
        <f t="shared" si="4"/>
        <v>5.0172413793103452</v>
      </c>
      <c r="J33" s="11">
        <f t="shared" si="4"/>
        <v>2.1896551724137931</v>
      </c>
      <c r="K33" s="11">
        <f t="shared" si="4"/>
        <v>17.491379310344829</v>
      </c>
      <c r="L33" s="11">
        <f t="shared" si="4"/>
        <v>35.008620689655174</v>
      </c>
      <c r="M33" s="11">
        <f t="shared" si="4"/>
        <v>6.0068965517241386</v>
      </c>
      <c r="N33" s="11">
        <f t="shared" si="4"/>
        <v>6.3689655172413788</v>
      </c>
      <c r="P33" s="1"/>
    </row>
    <row r="34" spans="2:17" x14ac:dyDescent="0.25">
      <c r="B34" s="15" t="s">
        <v>11</v>
      </c>
      <c r="C34" s="1">
        <v>7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10.5</v>
      </c>
      <c r="J34" s="1">
        <v>10</v>
      </c>
      <c r="K34" s="1">
        <f>SUM(C34:J34)</f>
        <v>52.5</v>
      </c>
      <c r="L34" s="1">
        <f>SUM(C34:J34)</f>
        <v>52.5</v>
      </c>
      <c r="M34" s="1">
        <v>10</v>
      </c>
      <c r="N34" s="1">
        <v>10</v>
      </c>
    </row>
    <row r="35" spans="2:17" x14ac:dyDescent="0.25">
      <c r="C35" s="29">
        <f>C34/3</f>
        <v>2.3333333333333335</v>
      </c>
      <c r="D35" s="29">
        <f t="shared" ref="D35:J35" si="5">D34/3</f>
        <v>1.6666666666666667</v>
      </c>
      <c r="E35" s="29">
        <f t="shared" si="5"/>
        <v>1.6666666666666667</v>
      </c>
      <c r="F35" s="29">
        <f t="shared" si="5"/>
        <v>1.6666666666666667</v>
      </c>
      <c r="G35" s="29">
        <f t="shared" si="5"/>
        <v>1.6666666666666667</v>
      </c>
      <c r="H35" s="29">
        <f t="shared" si="5"/>
        <v>1.6666666666666667</v>
      </c>
      <c r="I35" s="29">
        <f t="shared" si="5"/>
        <v>3.5</v>
      </c>
      <c r="J35" s="29">
        <f t="shared" si="5"/>
        <v>3.3333333333333335</v>
      </c>
      <c r="P35" s="18"/>
    </row>
    <row r="36" spans="2:17" x14ac:dyDescent="0.25">
      <c r="P36" s="20"/>
    </row>
    <row r="37" spans="2:17" x14ac:dyDescent="0.25">
      <c r="P37" s="21"/>
    </row>
    <row r="38" spans="2:17" x14ac:dyDescent="0.25">
      <c r="P38" s="22"/>
    </row>
    <row r="39" spans="2:17" x14ac:dyDescent="0.25">
      <c r="P39" s="23"/>
    </row>
    <row r="40" spans="2:17" x14ac:dyDescent="0.25">
      <c r="P40" s="24"/>
    </row>
    <row r="41" spans="2:17" x14ac:dyDescent="0.25">
      <c r="P41" s="25"/>
    </row>
    <row r="42" spans="2:17" x14ac:dyDescent="0.25">
      <c r="P42" s="26"/>
    </row>
    <row r="43" spans="2:17" x14ac:dyDescent="0.25">
      <c r="P43" s="27"/>
    </row>
    <row r="44" spans="2:17" x14ac:dyDescent="0.25">
      <c r="P44" s="28"/>
    </row>
    <row r="45" spans="2:17" x14ac:dyDescent="0.25">
      <c r="Q45" s="1"/>
    </row>
  </sheetData>
  <conditionalFormatting sqref="C4:D7 C9:D16 C8 C30:D31 C29 C19:D26 C28:D28 C27 C32 C17:C18 C3">
    <cfRule type="colorScale" priority="52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5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4:D7 C9:D16 C8 C30:D31 C29 C19:D26 C28:D28 C27 C32 C17:C18 C3">
    <cfRule type="colorScale" priority="54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5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C32">
    <cfRule type="colorScale" priority="4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42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46">
      <colorScale>
        <cfvo type="num" val="0"/>
        <cfvo type="num" val="$C$35"/>
        <cfvo type="num" val="8.5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&quot;8.5&quot;"/>
        <color rgb="FF00B050"/>
        <color rgb="FFFFFF00"/>
        <color rgb="FFFF0000"/>
      </colorScale>
    </cfRule>
    <cfRule type="colorScale" priority="56">
      <colorScale>
        <cfvo type="num" val="0"/>
        <cfvo type="percent" val="33.299999999999997"/>
        <cfvo type="num" val="8.5"/>
        <color rgb="FF00B050"/>
        <color rgb="FFFFFF00"/>
        <color rgb="FFFF0000"/>
      </colorScale>
    </cfRule>
    <cfRule type="colorScale" priority="57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5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4:D7 D9:D16 D30:D31 D19:D26 D28">
    <cfRule type="colorScale" priority="45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48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60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6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4:D7 D9:D16 D30:D31 D19:D26 D28">
    <cfRule type="colorScale" priority="66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6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4:E7 E9:E16 E30:E31 E19:E26 E28">
    <cfRule type="colorScale" priority="5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8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J7 J9:J16 J30:J31 J19:J26 J28">
    <cfRule type="colorScale" priority="43">
      <colorScale>
        <cfvo type="num" val="0"/>
        <cfvo type="num" val="$J$35"/>
        <cfvo type="num" val="6.5"/>
        <color rgb="FF00B050"/>
        <color rgb="FFFFFF00"/>
        <color rgb="FFFF0000"/>
      </colorScale>
    </cfRule>
    <cfRule type="colorScale" priority="49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85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P35:P44">
    <cfRule type="colorScale" priority="8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7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4:I16 E30:I31 E19:I26 E28:I28">
    <cfRule type="colorScale" priority="44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P6:P9 P11:P15">
    <cfRule type="colorScale" priority="8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9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D6:H16 D30:H31 D19:H26 D28:H28">
    <cfRule type="colorScale" priority="41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I6:J7 I9:J16 I30:J31 I19:J26 I28:J28">
    <cfRule type="colorScale" priority="40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I4:J7">
    <cfRule type="colorScale" priority="39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D8">
    <cfRule type="colorScale" priority="15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8">
    <cfRule type="colorScale" priority="1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8">
    <cfRule type="colorScale" priority="10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8">
    <cfRule type="colorScale" priority="22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">
    <cfRule type="colorScale" priority="1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8">
      <colorScale>
        <cfvo type="num" val="0"/>
        <cfvo type="num" val="$J$35"/>
        <cfvo type="num" val="6.5"/>
        <color rgb="FF00B050"/>
        <color rgb="FFFFFF00"/>
        <color rgb="FFFF0000"/>
      </colorScale>
    </cfRule>
    <cfRule type="colorScale" priority="12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38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I8:J8">
    <cfRule type="colorScale" priority="6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I8:J8">
    <cfRule type="colorScale" priority="5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E4:J7 E9:J16 E30:J31 E19:J26 E28:J28">
    <cfRule type="colorScale" priority="185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8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4:J7 E9:J16 E30:J31 E19:J26 E28:J28">
    <cfRule type="colorScale" priority="193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9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4:J7 E9:J16 E30:J31 E19:J26 E28:J28">
    <cfRule type="colorScale" priority="20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4:J7 E9:J16 E30:J31 E19:J26 E28:J28">
    <cfRule type="colorScale" priority="215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1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F4:I7 F9:I16 F30:I31 F19:I26 F28:I28">
    <cfRule type="colorScale" priority="22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2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J8">
    <cfRule type="colorScale" priority="253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5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:J8">
    <cfRule type="colorScale" priority="25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5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:J8">
    <cfRule type="colorScale" priority="26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6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8:J8">
    <cfRule type="colorScale" priority="265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6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6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F8:I8">
    <cfRule type="colorScale" priority="27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7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2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4:H16">
    <cfRule type="colorScale" priority="3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I4:I16">
    <cfRule type="colorScale" priority="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J4:J16 J30:J31 J19:J26 J28">
    <cfRule type="colorScale" priority="1">
      <colorScale>
        <cfvo type="num" val="0"/>
        <cfvo type="num" val="$J$35"/>
        <cfvo type="num" val="$J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8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1" bestFit="1" customWidth="1"/>
    <col min="2" max="2" width="15.7109375" style="1" customWidth="1"/>
    <col min="3" max="7" width="8.7109375" style="3" customWidth="1"/>
    <col min="8" max="10" width="8.7109375" style="1" customWidth="1"/>
    <col min="11" max="11" width="10.85546875" style="4" customWidth="1"/>
    <col min="12" max="12" width="16.140625" style="3" bestFit="1" customWidth="1"/>
    <col min="13" max="13" width="3.5703125" style="3" customWidth="1"/>
    <col min="14" max="14" width="3.5703125" style="3" bestFit="1" customWidth="1"/>
    <col min="15" max="16384" width="9.140625" style="3"/>
  </cols>
  <sheetData>
    <row r="1" spans="1:16" ht="15.75" x14ac:dyDescent="0.25">
      <c r="C1" s="2" t="s">
        <v>32</v>
      </c>
    </row>
    <row r="2" spans="1:16" s="9" customFormat="1" ht="104.25" customHeight="1" x14ac:dyDescent="0.25">
      <c r="A2" s="5" t="s">
        <v>21</v>
      </c>
      <c r="B2" s="41" t="s">
        <v>10</v>
      </c>
      <c r="C2" s="6" t="s">
        <v>34</v>
      </c>
      <c r="D2" s="6" t="s">
        <v>35</v>
      </c>
      <c r="E2" s="6" t="s">
        <v>36</v>
      </c>
      <c r="F2" s="6" t="s">
        <v>37</v>
      </c>
      <c r="G2" s="6" t="s">
        <v>17</v>
      </c>
      <c r="H2" s="7" t="s">
        <v>9</v>
      </c>
      <c r="I2" s="7" t="s">
        <v>14</v>
      </c>
      <c r="J2" s="7" t="s">
        <v>33</v>
      </c>
      <c r="K2" s="7" t="s">
        <v>43</v>
      </c>
      <c r="L2" s="8"/>
    </row>
    <row r="3" spans="1:16" x14ac:dyDescent="0.25">
      <c r="A3" s="5">
        <v>1</v>
      </c>
      <c r="B3" s="9">
        <v>428948</v>
      </c>
      <c r="C3" s="10">
        <v>0.75</v>
      </c>
      <c r="D3" s="10">
        <v>4</v>
      </c>
      <c r="E3" s="10">
        <v>1</v>
      </c>
      <c r="F3" s="10">
        <v>4</v>
      </c>
      <c r="G3" s="10">
        <v>1.75</v>
      </c>
      <c r="H3" s="11">
        <f t="shared" ref="H3:H32" si="0">SUM(C3:G3)</f>
        <v>11.5</v>
      </c>
      <c r="I3" s="11">
        <f>$I$34-Tabel3626235789103[[#This Row],[aantal fouten]]</f>
        <v>23</v>
      </c>
      <c r="J3" s="12">
        <f t="shared" ref="J3:J32" si="1">ROUND(IF(($N$3&gt;=1),MIN(($N$3+(($I3*9)/$I$34)),(1+((($I3*9)/$I$34)*2)),(10-(((($I$34-$I3)*9)/$I$34)*0.5))),MAX(($N$3+(($I3*9)/$I$34)),(1+((($I3*9)/$I$34)*0.5)),(10-(((($I$34-$I3)*9)/$I$34)*2)))),1)</f>
        <v>6.3</v>
      </c>
      <c r="K3" s="32">
        <f>(Tabel3626235789103[[#This Row],[cijfer SO 2]]+(Tabel3626235789102[[#This Row],[cijfer eindtoets 1]]*2)+Tabel362623578910[[#This Row],[cijfer SO 1]])/4</f>
        <v>8.3000000000000007</v>
      </c>
      <c r="L3" s="12"/>
      <c r="M3" s="13" t="s">
        <v>13</v>
      </c>
      <c r="N3" s="11">
        <v>0.3</v>
      </c>
      <c r="O3" s="14"/>
    </row>
    <row r="4" spans="1:16" x14ac:dyDescent="0.25">
      <c r="A4" s="5">
        <v>2</v>
      </c>
      <c r="B4" s="9">
        <v>429811</v>
      </c>
      <c r="C4" s="10">
        <v>0.5</v>
      </c>
      <c r="D4" s="10">
        <v>0.5</v>
      </c>
      <c r="E4" s="10">
        <v>0</v>
      </c>
      <c r="F4" s="10">
        <v>1</v>
      </c>
      <c r="G4" s="10">
        <v>0.5</v>
      </c>
      <c r="H4" s="11">
        <f t="shared" si="0"/>
        <v>2.5</v>
      </c>
      <c r="I4" s="11">
        <f>$I$34-Tabel3626235789103[[#This Row],[aantal fouten]]</f>
        <v>32</v>
      </c>
      <c r="J4" s="12">
        <f t="shared" si="1"/>
        <v>8.6999999999999993</v>
      </c>
      <c r="K4" s="32">
        <f>(Tabel3626235789103[[#This Row],[cijfer SO 2]]+(Tabel3626235789102[[#This Row],[cijfer eindtoets 1]]*2)+Tabel362623578910[[#This Row],[cijfer SO 1]])/4</f>
        <v>8.4249999999999989</v>
      </c>
      <c r="L4" s="12"/>
    </row>
    <row r="5" spans="1:16" x14ac:dyDescent="0.25">
      <c r="A5" s="5">
        <v>3</v>
      </c>
      <c r="B5" s="9">
        <v>429873</v>
      </c>
      <c r="C5" s="10">
        <v>0</v>
      </c>
      <c r="D5" s="10">
        <v>2.5</v>
      </c>
      <c r="E5" s="10">
        <v>0</v>
      </c>
      <c r="F5" s="10">
        <v>0</v>
      </c>
      <c r="G5" s="10">
        <v>1.75</v>
      </c>
      <c r="H5" s="11">
        <f t="shared" si="0"/>
        <v>4.25</v>
      </c>
      <c r="I5" s="11">
        <f>$I$34-Tabel3626235789103[[#This Row],[aantal fouten]]</f>
        <v>30.25</v>
      </c>
      <c r="J5" s="12">
        <f t="shared" si="1"/>
        <v>8.1999999999999993</v>
      </c>
      <c r="K5" s="32">
        <f>(Tabel3626235789103[[#This Row],[cijfer SO 2]]+(Tabel3626235789102[[#This Row],[cijfer eindtoets 1]]*2)+Tabel362623578910[[#This Row],[cijfer SO 1]])/4</f>
        <v>7.9749999999999996</v>
      </c>
      <c r="L5" s="12"/>
      <c r="M5" s="15"/>
    </row>
    <row r="6" spans="1:16" x14ac:dyDescent="0.25">
      <c r="A6" s="5">
        <v>4</v>
      </c>
      <c r="B6" s="9">
        <v>431348</v>
      </c>
      <c r="C6" s="10">
        <v>5.75</v>
      </c>
      <c r="D6" s="10">
        <v>8</v>
      </c>
      <c r="E6" s="10">
        <v>6</v>
      </c>
      <c r="F6" s="10">
        <v>4</v>
      </c>
      <c r="G6" s="10">
        <v>6</v>
      </c>
      <c r="H6" s="11">
        <f t="shared" si="0"/>
        <v>29.75</v>
      </c>
      <c r="I6" s="11">
        <f>$I$34-Tabel3626235789103[[#This Row],[aantal fouten]]</f>
        <v>4.75</v>
      </c>
      <c r="J6" s="12">
        <f t="shared" si="1"/>
        <v>1.6</v>
      </c>
      <c r="K6" s="32">
        <f>(Tabel3626235789103[[#This Row],[cijfer SO 2]]+(Tabel3626235789102[[#This Row],[cijfer eindtoets 1]]*2)+Tabel362623578910[[#This Row],[cijfer SO 1]])/4</f>
        <v>3</v>
      </c>
      <c r="L6" s="16"/>
      <c r="N6" s="17">
        <v>0</v>
      </c>
      <c r="O6" s="3" t="s">
        <v>20</v>
      </c>
    </row>
    <row r="7" spans="1:16" x14ac:dyDescent="0.25">
      <c r="A7" s="5">
        <v>5</v>
      </c>
      <c r="B7" s="9">
        <v>431404</v>
      </c>
      <c r="C7" s="10">
        <v>0.75</v>
      </c>
      <c r="D7" s="10">
        <v>1.75</v>
      </c>
      <c r="E7" s="10">
        <v>1</v>
      </c>
      <c r="F7" s="10">
        <v>3</v>
      </c>
      <c r="G7" s="10">
        <v>1.75</v>
      </c>
      <c r="H7" s="11">
        <f t="shared" si="0"/>
        <v>8.25</v>
      </c>
      <c r="I7" s="11">
        <f>$I$34-Tabel3626235789103[[#This Row],[aantal fouten]]</f>
        <v>26.25</v>
      </c>
      <c r="J7" s="12">
        <f t="shared" si="1"/>
        <v>7.1</v>
      </c>
      <c r="K7" s="32">
        <f>(Tabel3626235789103[[#This Row],[cijfer SO 2]]+(Tabel3626235789102[[#This Row],[cijfer eindtoets 1]]*2)+Tabel362623578910[[#This Row],[cijfer SO 1]])/4</f>
        <v>7.8250000000000002</v>
      </c>
      <c r="L7" s="12"/>
      <c r="N7" s="18">
        <v>1</v>
      </c>
      <c r="O7" s="3" t="s">
        <v>2</v>
      </c>
      <c r="P7" s="19"/>
    </row>
    <row r="8" spans="1:16" x14ac:dyDescent="0.25">
      <c r="A8" s="5">
        <v>6</v>
      </c>
      <c r="B8" s="9">
        <v>431405</v>
      </c>
      <c r="C8" s="10">
        <v>4</v>
      </c>
      <c r="D8" s="10">
        <v>7.5</v>
      </c>
      <c r="E8" s="10">
        <v>6</v>
      </c>
      <c r="F8" s="10">
        <v>4</v>
      </c>
      <c r="G8" s="10">
        <v>6.5</v>
      </c>
      <c r="H8" s="11">
        <f t="shared" si="0"/>
        <v>28</v>
      </c>
      <c r="I8" s="11">
        <f>$I$34-Tabel3626235789103[[#This Row],[aantal fouten]]</f>
        <v>6.5</v>
      </c>
      <c r="J8" s="12">
        <f t="shared" si="1"/>
        <v>2</v>
      </c>
      <c r="K8" s="32">
        <f>(Tabel3626235789103[[#This Row],[cijfer SO 2]]+(Tabel3626235789102[[#This Row],[cijfer eindtoets 1]]*2)+Tabel362623578910[[#This Row],[cijfer SO 1]])/4</f>
        <v>3.5750000000000002</v>
      </c>
      <c r="L8" s="12"/>
      <c r="N8" s="20">
        <v>2</v>
      </c>
      <c r="O8" s="3" t="s">
        <v>3</v>
      </c>
    </row>
    <row r="9" spans="1:16" x14ac:dyDescent="0.25">
      <c r="A9" s="5">
        <v>7</v>
      </c>
      <c r="B9" s="9">
        <v>431428</v>
      </c>
      <c r="C9" s="10">
        <v>1.25</v>
      </c>
      <c r="D9" s="10">
        <v>3.25</v>
      </c>
      <c r="E9" s="10">
        <v>0</v>
      </c>
      <c r="F9" s="10">
        <v>3</v>
      </c>
      <c r="G9" s="10">
        <v>2.25</v>
      </c>
      <c r="H9" s="11">
        <f t="shared" si="0"/>
        <v>9.75</v>
      </c>
      <c r="I9" s="11">
        <f>$I$34-Tabel3626235789103[[#This Row],[aantal fouten]]</f>
        <v>24.75</v>
      </c>
      <c r="J9" s="12">
        <f t="shared" si="1"/>
        <v>6.8</v>
      </c>
      <c r="K9" s="37">
        <f>(Tabel3626235789103[[#This Row],[cijfer SO 2]]+(Tabel3626235789102[[#This Row],[cijfer eindtoets 1]]*2)+Tabel362623578910[[#This Row],[cijfer SO 1]])/4</f>
        <v>4.5250000000000004</v>
      </c>
      <c r="L9" s="38"/>
      <c r="N9" s="21">
        <v>3</v>
      </c>
      <c r="O9" s="3" t="s">
        <v>0</v>
      </c>
    </row>
    <row r="10" spans="1:16" x14ac:dyDescent="0.25">
      <c r="A10" s="5">
        <v>8</v>
      </c>
      <c r="B10" s="9">
        <v>431439</v>
      </c>
      <c r="C10" s="10">
        <v>3.25</v>
      </c>
      <c r="D10" s="10">
        <v>3.25</v>
      </c>
      <c r="E10" s="10">
        <v>2</v>
      </c>
      <c r="F10" s="10">
        <v>1</v>
      </c>
      <c r="G10" s="10">
        <v>1.5</v>
      </c>
      <c r="H10" s="11">
        <f t="shared" si="0"/>
        <v>11</v>
      </c>
      <c r="I10" s="11">
        <f>$I$34-Tabel3626235789103[[#This Row],[aantal fouten]]</f>
        <v>23.5</v>
      </c>
      <c r="J10" s="12">
        <f t="shared" si="1"/>
        <v>6.4</v>
      </c>
      <c r="K10" s="32">
        <f>(Tabel3626235789103[[#This Row],[cijfer SO 2]]+(Tabel3626235789102[[#This Row],[cijfer eindtoets 1]]*2)+Tabel362623578910[[#This Row],[cijfer SO 1]])/4</f>
        <v>5.6749999999999998</v>
      </c>
      <c r="L10" s="12"/>
      <c r="N10" s="30"/>
      <c r="O10" s="3" t="s">
        <v>8</v>
      </c>
    </row>
    <row r="11" spans="1:16" x14ac:dyDescent="0.25">
      <c r="A11" s="5">
        <v>9</v>
      </c>
      <c r="B11" s="9">
        <v>431497</v>
      </c>
      <c r="C11" s="10">
        <v>0</v>
      </c>
      <c r="D11" s="10">
        <v>1.5</v>
      </c>
      <c r="E11" s="10">
        <v>0</v>
      </c>
      <c r="F11" s="10">
        <v>0</v>
      </c>
      <c r="G11" s="10">
        <v>0.5</v>
      </c>
      <c r="H11" s="11">
        <f t="shared" si="0"/>
        <v>2</v>
      </c>
      <c r="I11" s="11">
        <f>$I$34-Tabel3626235789103[[#This Row],[aantal fouten]]</f>
        <v>32.5</v>
      </c>
      <c r="J11" s="12">
        <f t="shared" si="1"/>
        <v>9</v>
      </c>
      <c r="K11" s="32">
        <f>(Tabel3626235789103[[#This Row],[cijfer SO 2]]+(Tabel3626235789102[[#This Row],[cijfer eindtoets 1]]*2)+Tabel362623578910[[#This Row],[cijfer SO 1]])/4</f>
        <v>8.6</v>
      </c>
      <c r="L11" s="12"/>
      <c r="N11" s="22">
        <v>4</v>
      </c>
      <c r="O11" s="3" t="s">
        <v>4</v>
      </c>
    </row>
    <row r="12" spans="1:16" x14ac:dyDescent="0.25">
      <c r="A12" s="5">
        <v>10</v>
      </c>
      <c r="B12" s="9">
        <v>431510</v>
      </c>
      <c r="C12" s="10">
        <v>3.25</v>
      </c>
      <c r="D12" s="10">
        <v>5</v>
      </c>
      <c r="E12" s="10">
        <v>0</v>
      </c>
      <c r="F12" s="10">
        <v>2</v>
      </c>
      <c r="G12" s="10">
        <v>2</v>
      </c>
      <c r="H12" s="11">
        <f t="shared" si="0"/>
        <v>12.25</v>
      </c>
      <c r="I12" s="11">
        <f>$I$34-Tabel3626235789103[[#This Row],[aantal fouten]]</f>
        <v>22.25</v>
      </c>
      <c r="J12" s="12">
        <f t="shared" si="1"/>
        <v>6.1</v>
      </c>
      <c r="K12" s="32">
        <f>(Tabel3626235789103[[#This Row],[cijfer SO 2]]+(Tabel3626235789102[[#This Row],[cijfer eindtoets 1]]*2)+Tabel362623578910[[#This Row],[cijfer SO 1]])/4</f>
        <v>5.9749999999999996</v>
      </c>
      <c r="L12" s="12"/>
      <c r="N12" s="23">
        <v>5</v>
      </c>
      <c r="O12" s="3" t="s">
        <v>1</v>
      </c>
    </row>
    <row r="13" spans="1:16" x14ac:dyDescent="0.25">
      <c r="A13" s="5">
        <v>11</v>
      </c>
      <c r="B13" s="9">
        <v>431521</v>
      </c>
      <c r="C13" s="10">
        <v>4.5</v>
      </c>
      <c r="D13" s="10">
        <v>6.75</v>
      </c>
      <c r="E13" s="10">
        <v>5</v>
      </c>
      <c r="F13" s="10">
        <v>4</v>
      </c>
      <c r="G13" s="10">
        <v>5.5</v>
      </c>
      <c r="H13" s="11">
        <f t="shared" si="0"/>
        <v>25.75</v>
      </c>
      <c r="I13" s="11">
        <f>$I$34-Tabel3626235789103[[#This Row],[aantal fouten]]</f>
        <v>8.75</v>
      </c>
      <c r="J13" s="12">
        <f t="shared" si="1"/>
        <v>2.6</v>
      </c>
      <c r="K13" s="32">
        <f>(Tabel3626235789103[[#This Row],[cijfer SO 2]]+(Tabel3626235789102[[#This Row],[cijfer eindtoets 1]]*2)+Tabel362623578910[[#This Row],[cijfer SO 1]])/4</f>
        <v>4.7249999999999996</v>
      </c>
      <c r="L13" s="38"/>
      <c r="N13" s="24">
        <v>6</v>
      </c>
      <c r="O13" s="3" t="s">
        <v>6</v>
      </c>
    </row>
    <row r="14" spans="1:16" x14ac:dyDescent="0.25">
      <c r="A14" s="5">
        <v>12</v>
      </c>
      <c r="B14" s="9">
        <v>431522</v>
      </c>
      <c r="C14" s="10">
        <v>0.5</v>
      </c>
      <c r="D14" s="10">
        <v>2</v>
      </c>
      <c r="E14" s="10">
        <v>0</v>
      </c>
      <c r="F14" s="10">
        <v>0</v>
      </c>
      <c r="G14" s="10">
        <v>1.25</v>
      </c>
      <c r="H14" s="11">
        <f t="shared" si="0"/>
        <v>3.75</v>
      </c>
      <c r="I14" s="11">
        <f>$I$34-Tabel3626235789103[[#This Row],[aantal fouten]]</f>
        <v>30.75</v>
      </c>
      <c r="J14" s="12">
        <f t="shared" si="1"/>
        <v>8.3000000000000007</v>
      </c>
      <c r="K14" s="32">
        <f>(Tabel3626235789103[[#This Row],[cijfer SO 2]]+(Tabel3626235789102[[#This Row],[cijfer eindtoets 1]]*2)+Tabel362623578910[[#This Row],[cijfer SO 1]])/4</f>
        <v>7.7750000000000004</v>
      </c>
      <c r="L14" s="12"/>
      <c r="N14" s="25">
        <v>7</v>
      </c>
      <c r="O14" s="3" t="s">
        <v>7</v>
      </c>
    </row>
    <row r="15" spans="1:16" x14ac:dyDescent="0.25">
      <c r="A15" s="5">
        <v>13</v>
      </c>
      <c r="B15" s="9">
        <v>431525</v>
      </c>
      <c r="C15" s="10">
        <v>5</v>
      </c>
      <c r="D15" s="10">
        <v>7.5</v>
      </c>
      <c r="E15" s="10">
        <v>2</v>
      </c>
      <c r="F15" s="10">
        <v>4</v>
      </c>
      <c r="G15" s="10">
        <v>6</v>
      </c>
      <c r="H15" s="11">
        <f t="shared" si="0"/>
        <v>24.5</v>
      </c>
      <c r="I15" s="11">
        <f>$I$34-Tabel3626235789103[[#This Row],[aantal fouten]]</f>
        <v>10</v>
      </c>
      <c r="J15" s="12">
        <f t="shared" si="1"/>
        <v>2.9</v>
      </c>
      <c r="K15" s="32">
        <f>(Tabel3626235789103[[#This Row],[cijfer SO 2]]+(Tabel3626235789102[[#This Row],[cijfer eindtoets 1]]*2)+Tabel362623578910[[#This Row],[cijfer SO 1]])/4</f>
        <v>3.75</v>
      </c>
      <c r="L15" s="12"/>
      <c r="N15" s="27">
        <v>10</v>
      </c>
      <c r="O15" s="3" t="s">
        <v>5</v>
      </c>
    </row>
    <row r="16" spans="1:16" x14ac:dyDescent="0.25">
      <c r="A16" s="5">
        <v>14</v>
      </c>
      <c r="B16" s="9">
        <v>431526</v>
      </c>
      <c r="C16" s="10">
        <v>0.75</v>
      </c>
      <c r="D16" s="10">
        <v>5</v>
      </c>
      <c r="E16" s="10">
        <v>3</v>
      </c>
      <c r="F16" s="10">
        <v>4</v>
      </c>
      <c r="G16" s="10">
        <v>5.5</v>
      </c>
      <c r="H16" s="11">
        <f t="shared" si="0"/>
        <v>18.25</v>
      </c>
      <c r="I16" s="11">
        <f>$I$34-Tabel3626235789103[[#This Row],[aantal fouten]]</f>
        <v>16.25</v>
      </c>
      <c r="J16" s="12">
        <f t="shared" si="1"/>
        <v>4.5</v>
      </c>
      <c r="K16" s="32">
        <f>(Tabel3626235789103[[#This Row],[cijfer SO 2]]+(Tabel3626235789102[[#This Row],[cijfer eindtoets 1]]*2)+Tabel362623578910[[#This Row],[cijfer SO 1]])/4</f>
        <v>5.6749999999999998</v>
      </c>
      <c r="L16" s="12"/>
    </row>
    <row r="17" spans="1:14" x14ac:dyDescent="0.25">
      <c r="A17" s="5">
        <v>15</v>
      </c>
      <c r="B17" s="9">
        <v>431533</v>
      </c>
      <c r="C17" s="10">
        <v>2.25</v>
      </c>
      <c r="D17" s="10">
        <v>3.25</v>
      </c>
      <c r="E17" s="10">
        <v>1</v>
      </c>
      <c r="F17" s="10">
        <v>2</v>
      </c>
      <c r="G17" s="10">
        <v>1.25</v>
      </c>
      <c r="H17" s="11">
        <f t="shared" si="0"/>
        <v>9.75</v>
      </c>
      <c r="I17" s="11">
        <f>$I$34-Tabel3626235789103[[#This Row],[aantal fouten]]</f>
        <v>24.75</v>
      </c>
      <c r="J17" s="12">
        <f t="shared" si="1"/>
        <v>6.8</v>
      </c>
      <c r="K17" s="37">
        <f>(Tabel3626235789103[[#This Row],[cijfer SO 2]]+(Tabel3626235789102[[#This Row],[cijfer eindtoets 1]]*2)+Tabel362623578910[[#This Row],[cijfer SO 1]])/4</f>
        <v>6.45</v>
      </c>
      <c r="L17" s="12"/>
      <c r="N17" s="1"/>
    </row>
    <row r="18" spans="1:14" x14ac:dyDescent="0.25">
      <c r="A18" s="5">
        <v>16</v>
      </c>
      <c r="B18" s="9">
        <v>431537</v>
      </c>
      <c r="C18" s="10">
        <v>1.25</v>
      </c>
      <c r="D18" s="10">
        <v>3</v>
      </c>
      <c r="E18" s="10">
        <v>5</v>
      </c>
      <c r="F18" s="10">
        <v>4</v>
      </c>
      <c r="G18" s="10">
        <v>3.5</v>
      </c>
      <c r="H18" s="11">
        <f t="shared" si="0"/>
        <v>16.75</v>
      </c>
      <c r="I18" s="11">
        <f>$I$34-Tabel3626235789103[[#This Row],[aantal fouten]]</f>
        <v>17.75</v>
      </c>
      <c r="J18" s="12">
        <f t="shared" si="1"/>
        <v>4.9000000000000004</v>
      </c>
      <c r="K18" s="32">
        <f>(Tabel3626235789103[[#This Row],[cijfer SO 2]]+(Tabel3626235789102[[#This Row],[cijfer eindtoets 1]]*2)+Tabel362623578910[[#This Row],[cijfer SO 1]])/4</f>
        <v>6.05</v>
      </c>
      <c r="L18" s="12"/>
      <c r="N18" s="1"/>
    </row>
    <row r="19" spans="1:14" x14ac:dyDescent="0.25">
      <c r="A19" s="5">
        <v>17</v>
      </c>
      <c r="B19" s="9">
        <v>431549</v>
      </c>
      <c r="C19" s="10">
        <v>0</v>
      </c>
      <c r="D19" s="10">
        <v>3.75</v>
      </c>
      <c r="E19" s="10">
        <v>0</v>
      </c>
      <c r="F19" s="10">
        <v>2</v>
      </c>
      <c r="G19" s="10">
        <v>0</v>
      </c>
      <c r="H19" s="11">
        <f t="shared" si="0"/>
        <v>5.75</v>
      </c>
      <c r="I19" s="11">
        <f>$I$34-Tabel3626235789103[[#This Row],[aantal fouten]]</f>
        <v>28.75</v>
      </c>
      <c r="J19" s="12">
        <f t="shared" si="1"/>
        <v>7.8</v>
      </c>
      <c r="K19" s="32">
        <f>(Tabel3626235789103[[#This Row],[cijfer SO 2]]+(Tabel3626235789102[[#This Row],[cijfer eindtoets 1]]*2)+Tabel362623578910[[#This Row],[cijfer SO 1]])/4</f>
        <v>7.5750000000000002</v>
      </c>
      <c r="L19" s="12"/>
      <c r="N19" s="1"/>
    </row>
    <row r="20" spans="1:14" ht="16.5" customHeight="1" x14ac:dyDescent="0.25">
      <c r="A20" s="5">
        <v>18</v>
      </c>
      <c r="B20" s="9">
        <v>431557</v>
      </c>
      <c r="C20" s="10">
        <v>0</v>
      </c>
      <c r="D20" s="10">
        <v>1.5</v>
      </c>
      <c r="E20" s="10">
        <v>1</v>
      </c>
      <c r="F20" s="10">
        <v>0</v>
      </c>
      <c r="G20" s="10">
        <v>2</v>
      </c>
      <c r="H20" s="11">
        <f t="shared" si="0"/>
        <v>4.5</v>
      </c>
      <c r="I20" s="11">
        <f>$I$34-Tabel3626235789103[[#This Row],[aantal fouten]]</f>
        <v>30</v>
      </c>
      <c r="J20" s="12">
        <f t="shared" si="1"/>
        <v>8.1</v>
      </c>
      <c r="K20" s="32">
        <f>(Tabel3626235789103[[#This Row],[cijfer SO 2]]+(Tabel3626235789102[[#This Row],[cijfer eindtoets 1]]*2)+Tabel362623578910[[#This Row],[cijfer SO 1]])/4</f>
        <v>7.1</v>
      </c>
      <c r="L20" s="12"/>
      <c r="N20" s="1"/>
    </row>
    <row r="21" spans="1:14" ht="16.5" customHeight="1" x14ac:dyDescent="0.25">
      <c r="A21" s="5">
        <v>19</v>
      </c>
      <c r="B21" s="9">
        <v>431572</v>
      </c>
      <c r="C21" s="10">
        <v>2</v>
      </c>
      <c r="D21" s="10">
        <v>2.75</v>
      </c>
      <c r="E21" s="10">
        <v>1</v>
      </c>
      <c r="F21" s="10">
        <v>3</v>
      </c>
      <c r="G21" s="10">
        <v>0.75</v>
      </c>
      <c r="H21" s="11">
        <f t="shared" si="0"/>
        <v>9.5</v>
      </c>
      <c r="I21" s="11">
        <f>$I$34-Tabel3626235789103[[#This Row],[aantal fouten]]</f>
        <v>25</v>
      </c>
      <c r="J21" s="12">
        <f t="shared" si="1"/>
        <v>6.8</v>
      </c>
      <c r="K21" s="32">
        <f>(Tabel3626235789103[[#This Row],[cijfer SO 2]]+(Tabel3626235789102[[#This Row],[cijfer eindtoets 1]]*2)+Tabel362623578910[[#This Row],[cijfer SO 1]])/4</f>
        <v>7.2</v>
      </c>
      <c r="L21" s="12"/>
      <c r="N21" s="1"/>
    </row>
    <row r="22" spans="1:14" ht="16.5" customHeight="1" x14ac:dyDescent="0.25">
      <c r="A22" s="5">
        <v>20</v>
      </c>
      <c r="B22" s="9">
        <v>431576</v>
      </c>
      <c r="C22" s="31">
        <v>1</v>
      </c>
      <c r="D22" s="31">
        <v>2</v>
      </c>
      <c r="E22" s="31">
        <v>0</v>
      </c>
      <c r="F22" s="31">
        <v>2</v>
      </c>
      <c r="G22" s="31">
        <v>0.5</v>
      </c>
      <c r="H22" s="32">
        <f>SUM(C22:G22)</f>
        <v>5.5</v>
      </c>
      <c r="I22" s="32">
        <f>$I$34-Tabel3626235789103[[#This Row],[aantal fouten]]</f>
        <v>29</v>
      </c>
      <c r="J22" s="33">
        <f t="shared" si="1"/>
        <v>7.9</v>
      </c>
      <c r="K22" s="37">
        <f>(Tabel3626235789103[[#This Row],[cijfer SO 2]]+(Tabel3626235789102[[#This Row],[cijfer eindtoets 1]]*2)+Tabel362623578910[[#This Row],[cijfer SO 1]])/4</f>
        <v>7.4750000000000005</v>
      </c>
      <c r="L22" s="12"/>
      <c r="N22" s="1"/>
    </row>
    <row r="23" spans="1:14" x14ac:dyDescent="0.25">
      <c r="A23" s="5">
        <v>21</v>
      </c>
      <c r="B23" s="9">
        <v>431578</v>
      </c>
      <c r="C23" s="10">
        <v>1.75</v>
      </c>
      <c r="D23" s="10">
        <v>1.75</v>
      </c>
      <c r="E23" s="10">
        <v>2</v>
      </c>
      <c r="F23" s="10">
        <v>2.5</v>
      </c>
      <c r="G23" s="10">
        <v>2.5</v>
      </c>
      <c r="H23" s="11">
        <f t="shared" si="0"/>
        <v>10.5</v>
      </c>
      <c r="I23" s="11">
        <f>$I$34-Tabel3626235789103[[#This Row],[aantal fouten]]</f>
        <v>24</v>
      </c>
      <c r="J23" s="12">
        <f t="shared" si="1"/>
        <v>6.6</v>
      </c>
      <c r="K23" s="32">
        <f>(Tabel3626235789103[[#This Row],[cijfer SO 2]]+(Tabel3626235789102[[#This Row],[cijfer eindtoets 1]]*2)+Tabel362623578910[[#This Row],[cijfer SO 1]])/4</f>
        <v>6.1749999999999989</v>
      </c>
      <c r="L23" s="12"/>
      <c r="N23" s="1"/>
    </row>
    <row r="24" spans="1:14" x14ac:dyDescent="0.25">
      <c r="A24" s="5">
        <v>22</v>
      </c>
      <c r="B24" s="9">
        <v>431603</v>
      </c>
      <c r="C24" s="10">
        <v>3.75</v>
      </c>
      <c r="D24" s="10">
        <v>6.5</v>
      </c>
      <c r="E24" s="10">
        <v>2</v>
      </c>
      <c r="F24" s="10">
        <v>4</v>
      </c>
      <c r="G24" s="10">
        <v>6.75</v>
      </c>
      <c r="H24" s="11">
        <f t="shared" si="0"/>
        <v>23</v>
      </c>
      <c r="I24" s="11">
        <f>$I$34-Tabel3626235789103[[#This Row],[aantal fouten]]</f>
        <v>11.5</v>
      </c>
      <c r="J24" s="12">
        <f t="shared" si="1"/>
        <v>3.3</v>
      </c>
      <c r="K24" s="32">
        <f>(Tabel3626235789103[[#This Row],[cijfer SO 2]]+(Tabel3626235789102[[#This Row],[cijfer eindtoets 1]]*2)+Tabel362623578910[[#This Row],[cijfer SO 1]])/4</f>
        <v>5.125</v>
      </c>
      <c r="L24" s="12"/>
      <c r="N24" s="1"/>
    </row>
    <row r="25" spans="1:14" x14ac:dyDescent="0.25">
      <c r="A25" s="5">
        <v>23</v>
      </c>
      <c r="B25" s="9">
        <v>431605</v>
      </c>
      <c r="C25" s="31">
        <v>0.5</v>
      </c>
      <c r="D25" s="31">
        <v>5.25</v>
      </c>
      <c r="E25" s="31">
        <v>0</v>
      </c>
      <c r="F25" s="31">
        <v>1</v>
      </c>
      <c r="G25" s="31">
        <v>2.75</v>
      </c>
      <c r="H25" s="32">
        <f>SUM(C25:G25)</f>
        <v>9.5</v>
      </c>
      <c r="I25" s="32">
        <f>$I$34-Tabel3626235789103[[#This Row],[aantal fouten]]</f>
        <v>25</v>
      </c>
      <c r="J25" s="33">
        <f t="shared" si="1"/>
        <v>6.8</v>
      </c>
      <c r="K25" s="32">
        <f>(Tabel3626235789103[[#This Row],[cijfer SO 2]]+(Tabel3626235789102[[#This Row],[cijfer eindtoets 1]]*2)+Tabel362623578910[[#This Row],[cijfer SO 1]])/4</f>
        <v>6.8</v>
      </c>
      <c r="L25" s="12"/>
      <c r="N25" s="1"/>
    </row>
    <row r="26" spans="1:14" x14ac:dyDescent="0.25">
      <c r="A26" s="5">
        <v>24</v>
      </c>
      <c r="B26" s="9">
        <v>431615</v>
      </c>
      <c r="C26" s="10">
        <v>0</v>
      </c>
      <c r="D26" s="10">
        <v>1.75</v>
      </c>
      <c r="E26" s="10">
        <v>1</v>
      </c>
      <c r="F26" s="10">
        <v>3</v>
      </c>
      <c r="G26" s="10">
        <v>0</v>
      </c>
      <c r="H26" s="11">
        <f t="shared" si="0"/>
        <v>5.75</v>
      </c>
      <c r="I26" s="11">
        <f>$I$34-Tabel3626235789103[[#This Row],[aantal fouten]]</f>
        <v>28.75</v>
      </c>
      <c r="J26" s="12">
        <f t="shared" si="1"/>
        <v>7.8</v>
      </c>
      <c r="K26" s="32">
        <f>(Tabel3626235789103[[#This Row],[cijfer SO 2]]+(Tabel3626235789102[[#This Row],[cijfer eindtoets 1]]*2)+Tabel362623578910[[#This Row],[cijfer SO 1]])/4</f>
        <v>7.35</v>
      </c>
      <c r="L26" s="12"/>
      <c r="N26" s="1"/>
    </row>
    <row r="27" spans="1:14" x14ac:dyDescent="0.25">
      <c r="A27" s="5">
        <v>25</v>
      </c>
      <c r="B27" s="9">
        <v>431623</v>
      </c>
      <c r="C27" s="10">
        <v>0</v>
      </c>
      <c r="D27" s="10">
        <v>3.5</v>
      </c>
      <c r="E27" s="10">
        <v>0</v>
      </c>
      <c r="F27" s="10">
        <v>0</v>
      </c>
      <c r="G27" s="10">
        <v>2.25</v>
      </c>
      <c r="H27" s="11">
        <f t="shared" si="0"/>
        <v>5.75</v>
      </c>
      <c r="I27" s="11">
        <f>$I$34-Tabel3626235789103[[#This Row],[aantal fouten]]</f>
        <v>28.75</v>
      </c>
      <c r="J27" s="12">
        <f t="shared" si="1"/>
        <v>7.8</v>
      </c>
      <c r="K27" s="32">
        <f>(Tabel3626235789103[[#This Row],[cijfer SO 2]]+(Tabel3626235789102[[#This Row],[cijfer eindtoets 1]]*2)+Tabel362623578910[[#This Row],[cijfer SO 1]])/4</f>
        <v>7.3000000000000007</v>
      </c>
      <c r="L27" s="12"/>
      <c r="N27" s="1"/>
    </row>
    <row r="28" spans="1:14" x14ac:dyDescent="0.25">
      <c r="A28" s="5">
        <v>26</v>
      </c>
      <c r="B28" s="9">
        <v>431643</v>
      </c>
      <c r="C28" s="31">
        <v>0</v>
      </c>
      <c r="D28" s="31">
        <v>3.25</v>
      </c>
      <c r="E28" s="31">
        <v>1</v>
      </c>
      <c r="F28" s="31">
        <v>1</v>
      </c>
      <c r="G28" s="31">
        <v>1.75</v>
      </c>
      <c r="H28" s="32">
        <f>SUM(C28:G28)</f>
        <v>7</v>
      </c>
      <c r="I28" s="32">
        <f>$I$34-Tabel3626235789103[[#This Row],[aantal fouten]]</f>
        <v>27.5</v>
      </c>
      <c r="J28" s="33">
        <f t="shared" si="1"/>
        <v>7.5</v>
      </c>
      <c r="K28" s="32">
        <f>(Tabel3626235789103[[#This Row],[cijfer SO 2]]+(Tabel3626235789102[[#This Row],[cijfer eindtoets 1]]*2)+Tabel362623578910[[#This Row],[cijfer SO 1]])/4</f>
        <v>7.3250000000000002</v>
      </c>
      <c r="L28" s="12"/>
      <c r="N28" s="1"/>
    </row>
    <row r="29" spans="1:14" x14ac:dyDescent="0.25">
      <c r="A29" s="5">
        <v>27</v>
      </c>
      <c r="B29" s="9">
        <v>431664</v>
      </c>
      <c r="C29" s="10">
        <v>2.25</v>
      </c>
      <c r="D29" s="10">
        <v>5</v>
      </c>
      <c r="E29" s="10">
        <v>1</v>
      </c>
      <c r="F29" s="10">
        <v>2</v>
      </c>
      <c r="G29" s="10">
        <v>5</v>
      </c>
      <c r="H29" s="11">
        <f t="shared" si="0"/>
        <v>15.25</v>
      </c>
      <c r="I29" s="11">
        <f>$I$34-Tabel3626235789103[[#This Row],[aantal fouten]]</f>
        <v>19.25</v>
      </c>
      <c r="J29" s="12">
        <f t="shared" si="1"/>
        <v>5.3</v>
      </c>
      <c r="K29" s="32">
        <f>(Tabel3626235789103[[#This Row],[cijfer SO 2]]+(Tabel3626235789102[[#This Row],[cijfer eindtoets 1]]*2)+Tabel362623578910[[#This Row],[cijfer SO 1]])/4</f>
        <v>5.4</v>
      </c>
      <c r="L29" s="12"/>
      <c r="N29" s="1"/>
    </row>
    <row r="30" spans="1:14" x14ac:dyDescent="0.25">
      <c r="A30" s="5">
        <v>28</v>
      </c>
      <c r="B30" s="9">
        <v>431667</v>
      </c>
      <c r="C30" s="10">
        <v>0.25</v>
      </c>
      <c r="D30" s="10">
        <v>1.5</v>
      </c>
      <c r="E30" s="10">
        <v>2</v>
      </c>
      <c r="F30" s="10">
        <v>2</v>
      </c>
      <c r="G30" s="10">
        <v>1.25</v>
      </c>
      <c r="H30" s="11">
        <f t="shared" si="0"/>
        <v>7</v>
      </c>
      <c r="I30" s="11">
        <f>$I$34-Tabel3626235789103[[#This Row],[aantal fouten]]</f>
        <v>27.5</v>
      </c>
      <c r="J30" s="12">
        <f t="shared" si="1"/>
        <v>7.5</v>
      </c>
      <c r="K30" s="32">
        <f>(Tabel3626235789103[[#This Row],[cijfer SO 2]]+(Tabel3626235789102[[#This Row],[cijfer eindtoets 1]]*2)+Tabel362623578910[[#This Row],[cijfer SO 1]])/4</f>
        <v>7.8500000000000005</v>
      </c>
      <c r="L30" s="12"/>
      <c r="N30" s="1"/>
    </row>
    <row r="31" spans="1:14" x14ac:dyDescent="0.25">
      <c r="A31" s="5">
        <v>29</v>
      </c>
      <c r="B31" s="9">
        <v>431680</v>
      </c>
      <c r="C31" s="10">
        <v>1.75</v>
      </c>
      <c r="D31" s="10">
        <v>2.5</v>
      </c>
      <c r="E31" s="10">
        <v>0</v>
      </c>
      <c r="F31" s="10">
        <v>0.5</v>
      </c>
      <c r="G31" s="10">
        <v>0.5</v>
      </c>
      <c r="H31" s="11">
        <f t="shared" si="0"/>
        <v>5.25</v>
      </c>
      <c r="I31" s="11">
        <f>$I$34-Tabel3626235789103[[#This Row],[aantal fouten]]</f>
        <v>29.25</v>
      </c>
      <c r="J31" s="12">
        <f t="shared" si="1"/>
        <v>7.9</v>
      </c>
      <c r="K31" s="32">
        <f>(Tabel3626235789103[[#This Row],[cijfer SO 2]]+(Tabel3626235789102[[#This Row],[cijfer eindtoets 1]]*2)+Tabel362623578910[[#This Row],[cijfer SO 1]])/4</f>
        <v>7.5500000000000007</v>
      </c>
      <c r="L31" s="12"/>
      <c r="N31" s="1"/>
    </row>
    <row r="32" spans="1:14" x14ac:dyDescent="0.25">
      <c r="A32" s="5">
        <v>30</v>
      </c>
      <c r="B32" s="9">
        <v>432624</v>
      </c>
      <c r="C32" s="10">
        <v>3.5</v>
      </c>
      <c r="D32" s="10">
        <v>6</v>
      </c>
      <c r="E32" s="10">
        <v>1</v>
      </c>
      <c r="F32" s="10">
        <v>4</v>
      </c>
      <c r="G32" s="10">
        <v>6.5</v>
      </c>
      <c r="H32" s="11">
        <f t="shared" si="0"/>
        <v>21</v>
      </c>
      <c r="I32" s="11">
        <f>$I$34-Tabel3626235789103[[#This Row],[aantal fouten]]</f>
        <v>13.5</v>
      </c>
      <c r="J32" s="12">
        <f t="shared" si="1"/>
        <v>3.8</v>
      </c>
      <c r="K32" s="32">
        <f>(Tabel3626235789103[[#This Row],[cijfer SO 2]]+(Tabel3626235789102[[#This Row],[cijfer eindtoets 1]]*2)+Tabel362623578910[[#This Row],[cijfer SO 1]])/4</f>
        <v>5.95</v>
      </c>
      <c r="L32" s="12"/>
      <c r="N32" s="1"/>
    </row>
    <row r="33" spans="2:14" x14ac:dyDescent="0.25">
      <c r="B33" s="15" t="s">
        <v>12</v>
      </c>
      <c r="C33" s="11">
        <f t="shared" ref="C33:K33" si="2">AVERAGE(C3:C32)</f>
        <v>1.6833333333333333</v>
      </c>
      <c r="D33" s="11">
        <f t="shared" si="2"/>
        <v>3.7250000000000001</v>
      </c>
      <c r="E33" s="11">
        <f t="shared" si="2"/>
        <v>1.4666666666666666</v>
      </c>
      <c r="F33" s="11">
        <f t="shared" si="2"/>
        <v>2.2333333333333334</v>
      </c>
      <c r="G33" s="11">
        <f t="shared" si="2"/>
        <v>2.6666666666666665</v>
      </c>
      <c r="H33" s="11">
        <f t="shared" si="2"/>
        <v>11.775</v>
      </c>
      <c r="I33" s="11">
        <f t="shared" si="2"/>
        <v>22.725000000000001</v>
      </c>
      <c r="J33" s="11">
        <f t="shared" si="2"/>
        <v>6.236666666666669</v>
      </c>
      <c r="K33" s="11">
        <f t="shared" si="2"/>
        <v>6.4825000000000008</v>
      </c>
      <c r="M33" s="1"/>
    </row>
    <row r="34" spans="2:14" x14ac:dyDescent="0.25">
      <c r="B34" s="15" t="s">
        <v>11</v>
      </c>
      <c r="C34" s="1">
        <v>9</v>
      </c>
      <c r="D34" s="1">
        <v>8</v>
      </c>
      <c r="E34" s="1">
        <v>6</v>
      </c>
      <c r="F34" s="1">
        <v>4</v>
      </c>
      <c r="G34" s="1">
        <v>7.5</v>
      </c>
      <c r="H34" s="1">
        <f>SUM(C34:G34)</f>
        <v>34.5</v>
      </c>
      <c r="I34" s="1">
        <f>SUM(C34:G34)</f>
        <v>34.5</v>
      </c>
      <c r="J34" s="1">
        <v>10</v>
      </c>
      <c r="K34" s="1">
        <v>10</v>
      </c>
    </row>
    <row r="35" spans="2:14" x14ac:dyDescent="0.25">
      <c r="C35" s="29">
        <f>C34/3</f>
        <v>3</v>
      </c>
      <c r="D35" s="29">
        <f t="shared" ref="D35:G35" si="3">D34/3</f>
        <v>2.6666666666666665</v>
      </c>
      <c r="E35" s="29">
        <f t="shared" si="3"/>
        <v>2</v>
      </c>
      <c r="F35" s="29">
        <f t="shared" si="3"/>
        <v>1.3333333333333333</v>
      </c>
      <c r="G35" s="29">
        <f t="shared" si="3"/>
        <v>2.5</v>
      </c>
      <c r="M35" s="18"/>
    </row>
    <row r="36" spans="2:14" x14ac:dyDescent="0.25">
      <c r="M36" s="20"/>
    </row>
    <row r="37" spans="2:14" x14ac:dyDescent="0.25">
      <c r="M37" s="21"/>
    </row>
    <row r="38" spans="2:14" x14ac:dyDescent="0.25">
      <c r="M38" s="22"/>
    </row>
    <row r="39" spans="2:14" x14ac:dyDescent="0.25">
      <c r="M39" s="23"/>
    </row>
    <row r="40" spans="2:14" x14ac:dyDescent="0.25">
      <c r="M40" s="24"/>
    </row>
    <row r="41" spans="2:14" x14ac:dyDescent="0.25">
      <c r="M41" s="25"/>
    </row>
    <row r="42" spans="2:14" x14ac:dyDescent="0.25">
      <c r="M42" s="26"/>
    </row>
    <row r="43" spans="2:14" x14ac:dyDescent="0.25">
      <c r="M43" s="27"/>
    </row>
    <row r="44" spans="2:14" x14ac:dyDescent="0.25">
      <c r="M44" s="28"/>
    </row>
    <row r="45" spans="2:14" x14ac:dyDescent="0.25">
      <c r="N45" s="1"/>
    </row>
  </sheetData>
  <phoneticPr fontId="27" type="noConversion"/>
  <conditionalFormatting sqref="C3:D32">
    <cfRule type="colorScale" priority="10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D32">
    <cfRule type="colorScale" priority="12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C32">
    <cfRule type="colorScale" priority="4">
      <colorScale>
        <cfvo type="num" val="0"/>
        <cfvo type="num" val="$C$35"/>
        <cfvo type="num" val="8.5"/>
        <color rgb="FF00B050"/>
        <color rgb="FFFFFF00"/>
        <color rgb="FFFF0000"/>
      </colorScale>
    </cfRule>
    <cfRule type="colorScale" priority="5">
      <colorScale>
        <cfvo type="num" val="0"/>
        <cfvo type="percent" val="33.299999999999997"/>
        <cfvo type="num" val="&quot;8.5&quot;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8.5"/>
        <color rgb="FF00B050"/>
        <color rgb="FFFFFF00"/>
        <color rgb="FFFF0000"/>
      </colorScale>
    </cfRule>
    <cfRule type="colorScale" priority="15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32">
    <cfRule type="colorScale" priority="3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6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8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3">
    <cfRule type="colorScale" priority="21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32">
    <cfRule type="colorScale" priority="24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27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29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3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G3">
    <cfRule type="colorScale" priority="33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3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36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3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3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E32">
    <cfRule type="colorScale" priority="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2">
    <cfRule type="colorScale" priority="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1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2">
    <cfRule type="colorScale" priority="1">
      <colorScale>
        <cfvo type="num" val="0"/>
        <cfvo type="num" val="$G$35"/>
        <cfvo type="num" val="6.5"/>
        <color rgb="FF00B050"/>
        <color rgb="FFFFFF00"/>
        <color rgb="FFFF0000"/>
      </colorScale>
    </cfRule>
    <cfRule type="colorScale" priority="7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43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M35:M44">
    <cfRule type="colorScale" priority="4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32">
    <cfRule type="colorScale" priority="2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N6:N9 N11:N15">
    <cfRule type="colorScale" priority="4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47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1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1" bestFit="1" customWidth="1"/>
    <col min="2" max="2" width="15.7109375" style="1" customWidth="1"/>
    <col min="3" max="10" width="8.7109375" style="3" customWidth="1"/>
    <col min="11" max="13" width="8.7109375" style="1" customWidth="1"/>
    <col min="14" max="14" width="10.85546875" style="4" customWidth="1"/>
    <col min="15" max="15" width="20.7109375" style="3" customWidth="1"/>
    <col min="16" max="16" width="4.28515625" style="3" bestFit="1" customWidth="1"/>
    <col min="17" max="16384" width="9.140625" style="3"/>
  </cols>
  <sheetData>
    <row r="1" spans="1:18" ht="15.75" x14ac:dyDescent="0.25">
      <c r="C1" s="2" t="s">
        <v>30</v>
      </c>
    </row>
    <row r="2" spans="1:18" s="9" customFormat="1" ht="93" customHeight="1" x14ac:dyDescent="0.25">
      <c r="A2" s="5" t="s">
        <v>21</v>
      </c>
      <c r="B2" s="41" t="s">
        <v>10</v>
      </c>
      <c r="C2" s="35" t="s">
        <v>24</v>
      </c>
      <c r="D2" s="6" t="s">
        <v>22</v>
      </c>
      <c r="E2" s="6" t="s">
        <v>23</v>
      </c>
      <c r="F2" s="6" t="s">
        <v>16</v>
      </c>
      <c r="G2" s="6" t="s">
        <v>25</v>
      </c>
      <c r="H2" s="6" t="s">
        <v>26</v>
      </c>
      <c r="I2" s="6" t="s">
        <v>17</v>
      </c>
      <c r="J2" s="6" t="s">
        <v>27</v>
      </c>
      <c r="K2" s="7" t="s">
        <v>9</v>
      </c>
      <c r="L2" s="7" t="s">
        <v>14</v>
      </c>
      <c r="M2" s="7" t="s">
        <v>28</v>
      </c>
      <c r="N2" s="36" t="s">
        <v>29</v>
      </c>
    </row>
    <row r="3" spans="1:18" x14ac:dyDescent="0.25">
      <c r="A3" s="5">
        <v>1</v>
      </c>
      <c r="B3" s="9">
        <v>428948</v>
      </c>
      <c r="C3" s="10">
        <v>0</v>
      </c>
      <c r="D3" s="10">
        <v>0</v>
      </c>
      <c r="E3" s="10">
        <v>0.25</v>
      </c>
      <c r="F3" s="10">
        <v>0</v>
      </c>
      <c r="G3" s="10">
        <v>3</v>
      </c>
      <c r="H3" s="10">
        <v>0</v>
      </c>
      <c r="I3" s="10">
        <v>0.75</v>
      </c>
      <c r="J3" s="10">
        <v>0</v>
      </c>
      <c r="K3" s="11">
        <f t="shared" ref="K3:K32" si="0">SUM(C3:J3)</f>
        <v>4</v>
      </c>
      <c r="L3" s="11">
        <f>$L$34-Tabel3626235789102[[#This Row],[aantal fouten]]</f>
        <v>48</v>
      </c>
      <c r="M3" s="12">
        <f>ROUND(IF(($P$3&gt;=1),MIN(($P$3+(($L3*9)/$L$34)),(1+((($L3*9)/$L$34)*2)),(10-(((($L$34-$L3)*9)/$L$34)*0.5))),MAX(($P$3+(($L3*9)/$L$34)),(1+((($L3*9)/$L$34)*0.5)),(10-(((($L$34-$L3)*9)/$L$34)*2)))),1)</f>
        <v>8.6</v>
      </c>
      <c r="N3" s="32">
        <f>(Tabel362623578910[[#This Row],[cijfer SO 1]]+(Tabel3626235789102[[#This Row],[cijfer eindtoets 1]]*2))/3</f>
        <v>8.9666666666666668</v>
      </c>
      <c r="O3" s="13" t="s">
        <v>13</v>
      </c>
      <c r="P3" s="11">
        <v>-0.2</v>
      </c>
      <c r="Q3" s="14"/>
    </row>
    <row r="4" spans="1:18" x14ac:dyDescent="0.25">
      <c r="A4" s="5">
        <v>2</v>
      </c>
      <c r="B4" s="9">
        <v>429811</v>
      </c>
      <c r="C4" s="10">
        <v>0</v>
      </c>
      <c r="D4" s="10">
        <v>0</v>
      </c>
      <c r="E4" s="10">
        <v>0</v>
      </c>
      <c r="F4" s="10">
        <v>0</v>
      </c>
      <c r="G4" s="10">
        <v>2</v>
      </c>
      <c r="H4" s="10">
        <v>1</v>
      </c>
      <c r="I4" s="10">
        <v>0.5</v>
      </c>
      <c r="J4" s="10">
        <v>3</v>
      </c>
      <c r="K4" s="11">
        <f t="shared" si="0"/>
        <v>6.5</v>
      </c>
      <c r="L4" s="11">
        <f>$L$34-Tabel3626235789102[[#This Row],[aantal fouten]]</f>
        <v>45.5</v>
      </c>
      <c r="M4" s="12">
        <f>ROUND(IF(($P$3&gt;=1),MIN(($P$3+(($L4*9)/$L$34)),(1+((($L4*9)/$L$34)*2)),(10-(((($L$34-$L4)*9)/$L$34)*0.5))),MAX(($P$3+(($L4*9)/$L$34)),(1+((($L4*9)/$L$34)*0.5)),(10-(((($L$34-$L4)*9)/$L$34)*2)))),1)</f>
        <v>7.8</v>
      </c>
      <c r="N4" s="32">
        <f>(Tabel362623578910[[#This Row],[cijfer SO 1]]+(Tabel3626235789102[[#This Row],[cijfer eindtoets 1]]*2))/3</f>
        <v>8.3333333333333339</v>
      </c>
    </row>
    <row r="5" spans="1:18" x14ac:dyDescent="0.25">
      <c r="A5" s="5">
        <v>3</v>
      </c>
      <c r="B5" s="9">
        <v>429873</v>
      </c>
      <c r="C5" s="10">
        <v>2</v>
      </c>
      <c r="D5" s="10">
        <v>1</v>
      </c>
      <c r="E5" s="10">
        <v>0</v>
      </c>
      <c r="F5" s="10">
        <v>0</v>
      </c>
      <c r="G5" s="10">
        <v>2</v>
      </c>
      <c r="H5" s="10">
        <v>0</v>
      </c>
      <c r="I5" s="10">
        <v>1.75</v>
      </c>
      <c r="J5" s="10">
        <v>1</v>
      </c>
      <c r="K5" s="11">
        <f t="shared" si="0"/>
        <v>7.75</v>
      </c>
      <c r="L5" s="11">
        <f>$L$34-Tabel3626235789102[[#This Row],[aantal fouten]]</f>
        <v>44.25</v>
      </c>
      <c r="M5" s="12">
        <f>ROUND(IF(($P$3&gt;=1),MIN(($P$3+(($L5*9)/$L$34)),(1+((($L5*9)/$L$34)*2)),(10-(((($L$34-$L5)*9)/$L$34)*0.5))),MAX(($P$3+(($L5*9)/$L$34)),(1+((($L5*9)/$L$34)*0.5)),(10-(((($L$34-$L5)*9)/$L$34)*2)))),1)</f>
        <v>7.5</v>
      </c>
      <c r="N5" s="32">
        <f>(Tabel362623578910[[#This Row],[cijfer SO 1]]+(Tabel3626235789102[[#This Row],[cijfer eindtoets 1]]*2))/3</f>
        <v>7.8999999999999995</v>
      </c>
      <c r="O5" s="15"/>
    </row>
    <row r="6" spans="1:18" x14ac:dyDescent="0.25">
      <c r="A6" s="5">
        <v>4</v>
      </c>
      <c r="B6" s="9">
        <v>431348</v>
      </c>
      <c r="C6" s="10">
        <v>4</v>
      </c>
      <c r="D6" s="10">
        <v>0</v>
      </c>
      <c r="E6" s="10">
        <v>5</v>
      </c>
      <c r="F6" s="10">
        <v>5</v>
      </c>
      <c r="G6" s="10">
        <v>4</v>
      </c>
      <c r="H6" s="10">
        <v>5</v>
      </c>
      <c r="I6" s="10">
        <v>5.75</v>
      </c>
      <c r="J6" s="10">
        <v>3</v>
      </c>
      <c r="K6" s="11">
        <f t="shared" si="0"/>
        <v>31.75</v>
      </c>
      <c r="L6" s="11">
        <f>$L$34-Tabel3626235789102[[#This Row],[aantal fouten]]</f>
        <v>20.25</v>
      </c>
      <c r="M6" s="12">
        <f>ROUND(IF(($P$3&gt;=1),MIN(($P$3+(($L6*9)/$L$34)),(1+((($L6*9)/$L$34)*2)),(10-(((($L$34-$L6)*9)/$L$34)*0.5))),MAX(($P$3+(($L6*9)/$L$34)),(1+((($L6*9)/$L$34)*0.5)),(10-(((($L$34-$L6)*9)/$L$34)*2)))),1)</f>
        <v>3.3</v>
      </c>
      <c r="N6" s="37">
        <f>(Tabel362623578910[[#This Row],[cijfer SO 1]]+(Tabel3626235789102[[#This Row],[cijfer eindtoets 1]]*2))/3</f>
        <v>3.4666666666666663</v>
      </c>
      <c r="P6" s="17">
        <v>0</v>
      </c>
      <c r="Q6" s="3" t="s">
        <v>20</v>
      </c>
    </row>
    <row r="7" spans="1:18" x14ac:dyDescent="0.25">
      <c r="A7" s="5">
        <v>5</v>
      </c>
      <c r="B7" s="9">
        <v>431404</v>
      </c>
      <c r="C7" s="10">
        <v>1</v>
      </c>
      <c r="D7" s="10">
        <v>0</v>
      </c>
      <c r="E7" s="10">
        <v>0.25</v>
      </c>
      <c r="F7" s="10">
        <v>1</v>
      </c>
      <c r="G7" s="10">
        <v>2</v>
      </c>
      <c r="H7" s="10">
        <v>0</v>
      </c>
      <c r="I7" s="10">
        <v>0.5</v>
      </c>
      <c r="J7" s="10">
        <v>1</v>
      </c>
      <c r="K7" s="11">
        <f t="shared" si="0"/>
        <v>5.75</v>
      </c>
      <c r="L7" s="11">
        <f>$L$34-Tabel3626235789102[[#This Row],[aantal fouten]]</f>
        <v>46.25</v>
      </c>
      <c r="M7" s="12">
        <f>ROUND(IF(($P$3&gt;=1),MIN(($P$3+(($L7*9)/$L$34)),(1+((($L7*9)/$L$34)*2)),(10-(((($L$34-$L7)*9)/$L$34)*0.5))),MAX(($P$3+(($L7*9)/$L$34)),(1+((($L7*9)/$L$34)*0.5)),(10-(((($L$34-$L7)*9)/$L$34)*2)))),1)</f>
        <v>8</v>
      </c>
      <c r="N7" s="32">
        <f>(Tabel362623578910[[#This Row],[cijfer SO 1]]+(Tabel3626235789102[[#This Row],[cijfer eindtoets 1]]*2))/3</f>
        <v>8.0666666666666664</v>
      </c>
      <c r="P7" s="18">
        <v>1</v>
      </c>
      <c r="Q7" s="3" t="s">
        <v>2</v>
      </c>
      <c r="R7" s="19"/>
    </row>
    <row r="8" spans="1:18" x14ac:dyDescent="0.25">
      <c r="A8" s="5">
        <v>6</v>
      </c>
      <c r="B8" s="9">
        <v>431405</v>
      </c>
      <c r="C8" s="10"/>
      <c r="D8" s="10">
        <v>0</v>
      </c>
      <c r="E8" s="10">
        <v>3.5</v>
      </c>
      <c r="F8" s="10">
        <v>3</v>
      </c>
      <c r="G8" s="10">
        <v>4</v>
      </c>
      <c r="H8" s="10">
        <v>5</v>
      </c>
      <c r="I8" s="10">
        <v>5</v>
      </c>
      <c r="J8" s="10">
        <v>1</v>
      </c>
      <c r="K8" s="11">
        <f t="shared" si="0"/>
        <v>21.5</v>
      </c>
      <c r="L8" s="11">
        <f>$L$34-Tabel3626235789102[[#This Row],[aantal fouten]]</f>
        <v>30.5</v>
      </c>
      <c r="M8" s="12">
        <v>4.5</v>
      </c>
      <c r="N8" s="32">
        <f>(Tabel362623578910[[#This Row],[cijfer SO 1]]+(Tabel3626235789102[[#This Row],[cijfer eindtoets 1]]*2))/3</f>
        <v>4.1000000000000005</v>
      </c>
      <c r="O8" s="38" t="s">
        <v>31</v>
      </c>
      <c r="P8" s="20">
        <v>2</v>
      </c>
      <c r="Q8" s="3" t="s">
        <v>3</v>
      </c>
    </row>
    <row r="9" spans="1:18" x14ac:dyDescent="0.25">
      <c r="A9" s="5">
        <v>7</v>
      </c>
      <c r="B9" s="9">
        <v>431428</v>
      </c>
      <c r="C9" s="10">
        <v>3</v>
      </c>
      <c r="D9" s="10">
        <v>2</v>
      </c>
      <c r="E9" s="10">
        <v>3.5</v>
      </c>
      <c r="F9" s="10">
        <v>2</v>
      </c>
      <c r="G9" s="10">
        <v>2</v>
      </c>
      <c r="H9" s="10">
        <v>4</v>
      </c>
      <c r="I9" s="10">
        <v>3.5</v>
      </c>
      <c r="J9" s="10">
        <v>5</v>
      </c>
      <c r="K9" s="11">
        <f t="shared" si="0"/>
        <v>25</v>
      </c>
      <c r="L9" s="11">
        <f>$L$34-Tabel3626235789102[[#This Row],[aantal fouten]]</f>
        <v>27</v>
      </c>
      <c r="M9" s="12">
        <f t="shared" ref="M9:M17" si="1">ROUND(IF(($P$3&gt;=1),MIN(($P$3+(($L9*9)/$L$34)),(1+((($L9*9)/$L$34)*2)),(10-(((($L$34-$L9)*9)/$L$34)*0.5))),MAX(($P$3+(($L9*9)/$L$34)),(1+((($L9*9)/$L$34)*0.5)),(10-(((($L$34-$L9)*9)/$L$34)*2)))),1)</f>
        <v>4.5</v>
      </c>
      <c r="N9" s="32">
        <f>(Tabel362623578910[[#This Row],[cijfer SO 1]]+(Tabel3626235789102[[#This Row],[cijfer eindtoets 1]]*2))/3</f>
        <v>3.7666666666666671</v>
      </c>
      <c r="P9" s="21">
        <v>3</v>
      </c>
      <c r="Q9" s="3" t="s">
        <v>0</v>
      </c>
    </row>
    <row r="10" spans="1:18" x14ac:dyDescent="0.25">
      <c r="A10" s="5">
        <v>8</v>
      </c>
      <c r="B10" s="9">
        <v>431439</v>
      </c>
      <c r="C10" s="10">
        <v>1</v>
      </c>
      <c r="D10" s="10">
        <v>2</v>
      </c>
      <c r="E10" s="10">
        <v>3.75</v>
      </c>
      <c r="F10" s="10">
        <v>1</v>
      </c>
      <c r="G10" s="10">
        <v>1</v>
      </c>
      <c r="H10" s="10">
        <v>5</v>
      </c>
      <c r="I10" s="10">
        <v>4.5</v>
      </c>
      <c r="J10" s="10">
        <v>1</v>
      </c>
      <c r="K10" s="11">
        <f t="shared" si="0"/>
        <v>19.25</v>
      </c>
      <c r="L10" s="11">
        <f>$L$34-Tabel3626235789102[[#This Row],[aantal fouten]]</f>
        <v>32.75</v>
      </c>
      <c r="M10" s="12">
        <f t="shared" si="1"/>
        <v>5.5</v>
      </c>
      <c r="N10" s="32">
        <f>(Tabel362623578910[[#This Row],[cijfer SO 1]]+(Tabel3626235789102[[#This Row],[cijfer eindtoets 1]]*2))/3</f>
        <v>5.4333333333333336</v>
      </c>
      <c r="P10" s="30"/>
      <c r="Q10" s="3" t="s">
        <v>8</v>
      </c>
    </row>
    <row r="11" spans="1:18" x14ac:dyDescent="0.25">
      <c r="A11" s="5">
        <v>9</v>
      </c>
      <c r="B11" s="9">
        <v>431497</v>
      </c>
      <c r="C11" s="10">
        <v>2</v>
      </c>
      <c r="D11" s="10">
        <v>0</v>
      </c>
      <c r="E11" s="10">
        <v>0.25</v>
      </c>
      <c r="F11" s="10">
        <v>0</v>
      </c>
      <c r="G11" s="10">
        <v>0</v>
      </c>
      <c r="H11" s="10">
        <v>0</v>
      </c>
      <c r="I11" s="10">
        <v>0.5</v>
      </c>
      <c r="J11" s="10">
        <v>0</v>
      </c>
      <c r="K11" s="11">
        <f t="shared" si="0"/>
        <v>2.75</v>
      </c>
      <c r="L11" s="11">
        <f>$L$34-Tabel3626235789102[[#This Row],[aantal fouten]]</f>
        <v>49.25</v>
      </c>
      <c r="M11" s="12">
        <f t="shared" si="1"/>
        <v>9</v>
      </c>
      <c r="N11" s="37">
        <f>(Tabel362623578910[[#This Row],[cijfer SO 1]]+(Tabel3626235789102[[#This Row],[cijfer eindtoets 1]]*2))/3</f>
        <v>8.4666666666666668</v>
      </c>
      <c r="P11" s="22">
        <v>4</v>
      </c>
      <c r="Q11" s="3" t="s">
        <v>4</v>
      </c>
    </row>
    <row r="12" spans="1:18" x14ac:dyDescent="0.25">
      <c r="A12" s="5">
        <v>10</v>
      </c>
      <c r="B12" s="9">
        <v>431510</v>
      </c>
      <c r="C12" s="10">
        <v>0</v>
      </c>
      <c r="D12" s="10">
        <v>1</v>
      </c>
      <c r="E12" s="10">
        <v>3</v>
      </c>
      <c r="F12" s="10">
        <v>2</v>
      </c>
      <c r="G12" s="10">
        <v>2</v>
      </c>
      <c r="H12" s="10">
        <v>2</v>
      </c>
      <c r="I12" s="10">
        <v>4</v>
      </c>
      <c r="J12" s="10">
        <v>1</v>
      </c>
      <c r="K12" s="11">
        <f t="shared" si="0"/>
        <v>15</v>
      </c>
      <c r="L12" s="11">
        <f>$L$34-Tabel3626235789102[[#This Row],[aantal fouten]]</f>
        <v>37</v>
      </c>
      <c r="M12" s="12">
        <f t="shared" si="1"/>
        <v>6.2</v>
      </c>
      <c r="N12" s="32">
        <f>(Tabel362623578910[[#This Row],[cijfer SO 1]]+(Tabel3626235789102[[#This Row],[cijfer eindtoets 1]]*2))/3</f>
        <v>5.9333333333333336</v>
      </c>
      <c r="P12" s="23">
        <v>5</v>
      </c>
      <c r="Q12" s="3" t="s">
        <v>1</v>
      </c>
    </row>
    <row r="13" spans="1:18" x14ac:dyDescent="0.25">
      <c r="A13" s="5">
        <v>11</v>
      </c>
      <c r="B13" s="9">
        <v>431521</v>
      </c>
      <c r="C13" s="10">
        <v>4</v>
      </c>
      <c r="D13" s="10">
        <v>0</v>
      </c>
      <c r="E13" s="10">
        <v>4.5</v>
      </c>
      <c r="F13" s="10">
        <v>1</v>
      </c>
      <c r="G13" s="10">
        <v>3</v>
      </c>
      <c r="H13" s="10">
        <v>1</v>
      </c>
      <c r="I13" s="10">
        <v>3.75</v>
      </c>
      <c r="J13" s="10">
        <v>5</v>
      </c>
      <c r="K13" s="11">
        <f t="shared" si="0"/>
        <v>22.25</v>
      </c>
      <c r="L13" s="11">
        <f>$L$34-Tabel3626235789102[[#This Row],[aantal fouten]]</f>
        <v>29.75</v>
      </c>
      <c r="M13" s="12">
        <f t="shared" si="1"/>
        <v>4.9000000000000004</v>
      </c>
      <c r="N13" s="32">
        <f>(Tabel362623578910[[#This Row],[cijfer SO 1]]+(Tabel3626235789102[[#This Row],[cijfer eindtoets 1]]*2))/3</f>
        <v>5.4333333333333336</v>
      </c>
      <c r="P13" s="24">
        <v>6</v>
      </c>
      <c r="Q13" s="3" t="s">
        <v>6</v>
      </c>
    </row>
    <row r="14" spans="1:18" x14ac:dyDescent="0.25">
      <c r="A14" s="5">
        <v>12</v>
      </c>
      <c r="B14" s="9">
        <v>431522</v>
      </c>
      <c r="C14" s="10">
        <v>1</v>
      </c>
      <c r="D14" s="10">
        <v>1</v>
      </c>
      <c r="E14" s="10">
        <v>0.5</v>
      </c>
      <c r="F14" s="10">
        <v>1</v>
      </c>
      <c r="G14" s="10">
        <v>1</v>
      </c>
      <c r="H14" s="10">
        <v>1</v>
      </c>
      <c r="I14" s="10">
        <v>0.75</v>
      </c>
      <c r="J14" s="10">
        <v>1</v>
      </c>
      <c r="K14" s="11">
        <f t="shared" si="0"/>
        <v>7.25</v>
      </c>
      <c r="L14" s="11">
        <f>$L$34-Tabel3626235789102[[#This Row],[aantal fouten]]</f>
        <v>44.75</v>
      </c>
      <c r="M14" s="12">
        <f t="shared" si="1"/>
        <v>7.5</v>
      </c>
      <c r="N14" s="32">
        <f>(Tabel362623578910[[#This Row],[cijfer SO 1]]+(Tabel3626235789102[[#This Row],[cijfer eindtoets 1]]*2))/3</f>
        <v>7.6000000000000005</v>
      </c>
      <c r="P14" s="25">
        <v>7</v>
      </c>
      <c r="Q14" s="3" t="s">
        <v>7</v>
      </c>
    </row>
    <row r="15" spans="1:18" x14ac:dyDescent="0.25">
      <c r="A15" s="5">
        <v>13</v>
      </c>
      <c r="B15" s="9">
        <v>431525</v>
      </c>
      <c r="C15" s="10">
        <v>3</v>
      </c>
      <c r="D15" s="10">
        <v>1</v>
      </c>
      <c r="E15" s="10">
        <v>5</v>
      </c>
      <c r="F15" s="10">
        <v>2</v>
      </c>
      <c r="G15" s="10">
        <v>2</v>
      </c>
      <c r="H15" s="10">
        <v>5</v>
      </c>
      <c r="I15" s="10">
        <v>4.75</v>
      </c>
      <c r="J15" s="10">
        <v>6</v>
      </c>
      <c r="K15" s="11">
        <f t="shared" si="0"/>
        <v>28.75</v>
      </c>
      <c r="L15" s="11">
        <f>$L$34-Tabel3626235789102[[#This Row],[aantal fouten]]</f>
        <v>23.25</v>
      </c>
      <c r="M15" s="12">
        <f t="shared" si="1"/>
        <v>3.8</v>
      </c>
      <c r="N15" s="32">
        <f>(Tabel362623578910[[#This Row],[cijfer SO 1]]+(Tabel3626235789102[[#This Row],[cijfer eindtoets 1]]*2))/3</f>
        <v>4.0333333333333332</v>
      </c>
      <c r="P15" s="27">
        <v>10</v>
      </c>
      <c r="Q15" s="3" t="s">
        <v>5</v>
      </c>
    </row>
    <row r="16" spans="1:18" x14ac:dyDescent="0.25">
      <c r="A16" s="5">
        <v>14</v>
      </c>
      <c r="B16" s="9">
        <v>431526</v>
      </c>
      <c r="C16" s="10">
        <v>0</v>
      </c>
      <c r="D16" s="10">
        <v>1</v>
      </c>
      <c r="E16" s="10">
        <v>2.25</v>
      </c>
      <c r="F16" s="10">
        <v>2</v>
      </c>
      <c r="G16" s="10">
        <v>1</v>
      </c>
      <c r="H16" s="10">
        <v>4.5</v>
      </c>
      <c r="I16" s="10">
        <v>2.75</v>
      </c>
      <c r="J16" s="10">
        <v>0</v>
      </c>
      <c r="K16" s="11">
        <f t="shared" si="0"/>
        <v>13.5</v>
      </c>
      <c r="L16" s="11">
        <f>$L$34-Tabel3626235789102[[#This Row],[aantal fouten]]</f>
        <v>38.5</v>
      </c>
      <c r="M16" s="12">
        <f t="shared" si="1"/>
        <v>6.5</v>
      </c>
      <c r="N16" s="32">
        <f>(Tabel362623578910[[#This Row],[cijfer SO 1]]+(Tabel3626235789102[[#This Row],[cijfer eindtoets 1]]*2))/3</f>
        <v>6.0666666666666664</v>
      </c>
    </row>
    <row r="17" spans="1:16" x14ac:dyDescent="0.25">
      <c r="A17" s="5">
        <v>15</v>
      </c>
      <c r="B17" s="9">
        <v>431533</v>
      </c>
      <c r="C17" s="10">
        <v>2</v>
      </c>
      <c r="D17" s="10">
        <v>0</v>
      </c>
      <c r="E17" s="10">
        <v>2</v>
      </c>
      <c r="F17" s="10">
        <v>1</v>
      </c>
      <c r="G17" s="10">
        <v>2</v>
      </c>
      <c r="H17" s="10">
        <v>1</v>
      </c>
      <c r="I17" s="10">
        <v>3</v>
      </c>
      <c r="J17" s="10">
        <v>2</v>
      </c>
      <c r="K17" s="11">
        <f t="shared" si="0"/>
        <v>13</v>
      </c>
      <c r="L17" s="11">
        <f>$L$34-Tabel3626235789102[[#This Row],[aantal fouten]]</f>
        <v>39</v>
      </c>
      <c r="M17" s="12">
        <f t="shared" si="1"/>
        <v>6.6</v>
      </c>
      <c r="N17" s="32">
        <f>(Tabel362623578910[[#This Row],[cijfer SO 1]]+(Tabel3626235789102[[#This Row],[cijfer eindtoets 1]]*2))/3</f>
        <v>6.333333333333333</v>
      </c>
      <c r="P17" s="1"/>
    </row>
    <row r="18" spans="1:16" x14ac:dyDescent="0.25">
      <c r="A18" s="5">
        <v>16</v>
      </c>
      <c r="B18" s="9">
        <v>431537</v>
      </c>
      <c r="C18" s="10"/>
      <c r="D18" s="10">
        <v>0</v>
      </c>
      <c r="E18" s="10">
        <v>0.5</v>
      </c>
      <c r="F18" s="10">
        <v>2</v>
      </c>
      <c r="G18" s="10">
        <v>2</v>
      </c>
      <c r="H18" s="10">
        <v>1</v>
      </c>
      <c r="I18" s="10">
        <v>2.5</v>
      </c>
      <c r="J18" s="10">
        <v>1</v>
      </c>
      <c r="K18" s="11">
        <f t="shared" si="0"/>
        <v>9</v>
      </c>
      <c r="L18" s="11">
        <f>$L$34-Tabel3626235789102[[#This Row],[aantal fouten]]</f>
        <v>43</v>
      </c>
      <c r="M18" s="12">
        <v>7</v>
      </c>
      <c r="N18" s="32">
        <f>(Tabel362623578910[[#This Row],[cijfer SO 1]]+(Tabel3626235789102[[#This Row],[cijfer eindtoets 1]]*2))/3</f>
        <v>6.4333333333333336</v>
      </c>
      <c r="P18" s="1"/>
    </row>
    <row r="19" spans="1:16" x14ac:dyDescent="0.25">
      <c r="A19" s="5">
        <v>17</v>
      </c>
      <c r="B19" s="9">
        <v>431549</v>
      </c>
      <c r="C19" s="10">
        <v>1</v>
      </c>
      <c r="D19" s="10">
        <v>2</v>
      </c>
      <c r="E19" s="10">
        <v>0.25</v>
      </c>
      <c r="F19" s="10">
        <v>1</v>
      </c>
      <c r="G19" s="10">
        <v>1</v>
      </c>
      <c r="H19" s="10">
        <v>0</v>
      </c>
      <c r="I19" s="10">
        <v>0.75</v>
      </c>
      <c r="J19" s="10">
        <v>2</v>
      </c>
      <c r="K19" s="11">
        <f t="shared" si="0"/>
        <v>8</v>
      </c>
      <c r="L19" s="11">
        <f>$L$34-Tabel3626235789102[[#This Row],[aantal fouten]]</f>
        <v>44</v>
      </c>
      <c r="M19" s="12">
        <f>ROUND(IF(($P$3&gt;=1),MIN(($P$3+(($L19*9)/$L$34)),(1+((($L19*9)/$L$34)*2)),(10-(((($L$34-$L19)*9)/$L$34)*0.5))),MAX(($P$3+(($L19*9)/$L$34)),(1+((($L19*9)/$L$34)*0.5)),(10-(((($L$34-$L19)*9)/$L$34)*2)))),1)</f>
        <v>7.4</v>
      </c>
      <c r="N19" s="37">
        <f>(Tabel362623578910[[#This Row],[cijfer SO 1]]+(Tabel3626235789102[[#This Row],[cijfer eindtoets 1]]*2))/3</f>
        <v>7.5</v>
      </c>
      <c r="P19" s="1"/>
    </row>
    <row r="20" spans="1:16" ht="16.5" customHeight="1" x14ac:dyDescent="0.25">
      <c r="A20" s="5">
        <v>18</v>
      </c>
      <c r="B20" s="9">
        <v>431557</v>
      </c>
      <c r="C20" s="10">
        <v>4</v>
      </c>
      <c r="D20" s="10">
        <v>0</v>
      </c>
      <c r="E20" s="10">
        <v>0.25</v>
      </c>
      <c r="F20" s="10">
        <v>1</v>
      </c>
      <c r="G20" s="10">
        <v>4</v>
      </c>
      <c r="H20" s="10">
        <v>1.5</v>
      </c>
      <c r="I20" s="10">
        <v>1.75</v>
      </c>
      <c r="J20" s="10">
        <v>4</v>
      </c>
      <c r="K20" s="11">
        <f t="shared" si="0"/>
        <v>16.5</v>
      </c>
      <c r="L20" s="11">
        <f>$L$34-Tabel3626235789102[[#This Row],[aantal fouten]]</f>
        <v>35.5</v>
      </c>
      <c r="M20" s="12">
        <f>ROUND(IF(($P$3&gt;=1),MIN(($P$3+(($L20*9)/$L$34)),(1+((($L20*9)/$L$34)*2)),(10-(((($L$34-$L20)*9)/$L$34)*0.5))),MAX(($P$3+(($L20*9)/$L$34)),(1+((($L20*9)/$L$34)*0.5)),(10-(((($L$34-$L20)*9)/$L$34)*2)))),1)</f>
        <v>5.9</v>
      </c>
      <c r="N20" s="32">
        <f>(Tabel362623578910[[#This Row],[cijfer SO 1]]+(Tabel3626235789102[[#This Row],[cijfer eindtoets 1]]*2))/3</f>
        <v>6.7666666666666666</v>
      </c>
      <c r="P20" s="1"/>
    </row>
    <row r="21" spans="1:16" ht="16.5" customHeight="1" x14ac:dyDescent="0.25">
      <c r="A21" s="5">
        <v>19</v>
      </c>
      <c r="B21" s="9">
        <v>431572</v>
      </c>
      <c r="C21" s="10">
        <v>0</v>
      </c>
      <c r="D21" s="10">
        <v>0</v>
      </c>
      <c r="E21" s="10">
        <v>2.25</v>
      </c>
      <c r="F21" s="10">
        <v>0.5</v>
      </c>
      <c r="G21" s="10">
        <v>1</v>
      </c>
      <c r="H21" s="10">
        <v>1</v>
      </c>
      <c r="I21" s="10">
        <v>1.25</v>
      </c>
      <c r="J21" s="10">
        <v>4</v>
      </c>
      <c r="K21" s="11">
        <f t="shared" si="0"/>
        <v>10</v>
      </c>
      <c r="L21" s="11">
        <f>$L$34-Tabel3626235789102[[#This Row],[aantal fouten]]</f>
        <v>42</v>
      </c>
      <c r="M21" s="12">
        <f>ROUND(IF(($P$3&gt;=1),MIN(($P$3+(($L21*9)/$L$34)),(1+((($L21*9)/$L$34)*2)),(10-(((($L$34-$L21)*9)/$L$34)*0.5))),MAX(($P$3+(($L21*9)/$L$34)),(1+((($L21*9)/$L$34)*0.5)),(10-(((($L$34-$L21)*9)/$L$34)*2)))),1)</f>
        <v>7.1</v>
      </c>
      <c r="N21" s="32">
        <f>(Tabel362623578910[[#This Row],[cijfer SO 1]]+(Tabel3626235789102[[#This Row],[cijfer eindtoets 1]]*2))/3</f>
        <v>7.333333333333333</v>
      </c>
      <c r="P21" s="1"/>
    </row>
    <row r="22" spans="1:16" ht="16.5" customHeight="1" x14ac:dyDescent="0.25">
      <c r="A22" s="5">
        <v>20</v>
      </c>
      <c r="B22" s="9">
        <v>431576</v>
      </c>
      <c r="C22" s="31">
        <v>0</v>
      </c>
      <c r="D22" s="31">
        <v>2</v>
      </c>
      <c r="E22" s="31">
        <v>2</v>
      </c>
      <c r="F22" s="31">
        <v>1</v>
      </c>
      <c r="G22" s="31">
        <v>1</v>
      </c>
      <c r="H22" s="31">
        <v>0</v>
      </c>
      <c r="I22" s="31">
        <v>1.75</v>
      </c>
      <c r="J22" s="31">
        <v>2</v>
      </c>
      <c r="K22" s="32">
        <f>SUM(C22:J22)</f>
        <v>9.75</v>
      </c>
      <c r="L22" s="32">
        <f>$L$34-Tabel3626235789102[[#This Row],[aantal fouten]]</f>
        <v>42.25</v>
      </c>
      <c r="M22" s="33">
        <f>ROUND(IF(($P$3&gt;=1),MIN(($P$3+(($L22*9)/$L$34)),(1+((($L22*9)/$L$34)*2)),(10-(((($L$34-$L22)*9)/$L$34)*0.5))),MAX(($P$3+(($L22*9)/$L$34)),(1+((($L22*9)/$L$34)*0.5)),(10-(((($L$34-$L22)*9)/$L$34)*2)))),1)</f>
        <v>7.1</v>
      </c>
      <c r="N22" s="32">
        <f>(Tabel362623578910[[#This Row],[cijfer SO 1]]+(Tabel3626235789102[[#This Row],[cijfer eindtoets 1]]*2))/3</f>
        <v>7.333333333333333</v>
      </c>
      <c r="P22" s="1"/>
    </row>
    <row r="23" spans="1:16" x14ac:dyDescent="0.25">
      <c r="A23" s="5">
        <v>21</v>
      </c>
      <c r="B23" s="9">
        <v>431578</v>
      </c>
      <c r="C23" s="10"/>
      <c r="D23" s="10">
        <v>0</v>
      </c>
      <c r="E23" s="10">
        <v>1</v>
      </c>
      <c r="F23" s="10">
        <v>2</v>
      </c>
      <c r="G23" s="10">
        <v>1</v>
      </c>
      <c r="H23" s="10">
        <v>2</v>
      </c>
      <c r="I23" s="10">
        <v>3</v>
      </c>
      <c r="J23" s="10">
        <v>2</v>
      </c>
      <c r="K23" s="32">
        <f>SUM(C23:J23)</f>
        <v>11</v>
      </c>
      <c r="L23" s="32">
        <f>$L$34-Tabel3626235789102[[#This Row],[aantal fouten]]</f>
        <v>41</v>
      </c>
      <c r="M23" s="33">
        <v>6.6</v>
      </c>
      <c r="N23" s="32">
        <f>(Tabel362623578910[[#This Row],[cijfer SO 1]]+(Tabel3626235789102[[#This Row],[cijfer eindtoets 1]]*2))/3</f>
        <v>6.0333333333333341</v>
      </c>
      <c r="O23" s="38" t="s">
        <v>31</v>
      </c>
      <c r="P23" s="1"/>
    </row>
    <row r="24" spans="1:16" x14ac:dyDescent="0.25">
      <c r="A24" s="5">
        <v>22</v>
      </c>
      <c r="B24" s="9">
        <v>431603</v>
      </c>
      <c r="C24" s="10">
        <v>1</v>
      </c>
      <c r="D24" s="10">
        <v>0</v>
      </c>
      <c r="E24" s="10">
        <v>5</v>
      </c>
      <c r="F24" s="10">
        <v>0</v>
      </c>
      <c r="G24" s="10">
        <v>1</v>
      </c>
      <c r="H24" s="10">
        <v>1</v>
      </c>
      <c r="I24" s="10">
        <v>5</v>
      </c>
      <c r="J24" s="10">
        <v>4</v>
      </c>
      <c r="K24" s="11">
        <f t="shared" si="0"/>
        <v>17</v>
      </c>
      <c r="L24" s="11">
        <f>$L$34-Tabel3626235789102[[#This Row],[aantal fouten]]</f>
        <v>35</v>
      </c>
      <c r="M24" s="12">
        <f t="shared" ref="M24:M32" si="2">ROUND(IF(($P$3&gt;=1),MIN(($P$3+(($L24*9)/$L$34)),(1+((($L24*9)/$L$34)*2)),(10-(((($L$34-$L24)*9)/$L$34)*0.5))),MAX(($P$3+(($L24*9)/$L$34)),(1+((($L24*9)/$L$34)*0.5)),(10-(((($L$34-$L24)*9)/$L$34)*2)))),1)</f>
        <v>5.9</v>
      </c>
      <c r="N24" s="32">
        <f>(Tabel362623578910[[#This Row],[cijfer SO 1]]+(Tabel3626235789102[[#This Row],[cijfer eindtoets 1]]*2))/3</f>
        <v>5.7333333333333343</v>
      </c>
      <c r="P24" s="1"/>
    </row>
    <row r="25" spans="1:16" x14ac:dyDescent="0.25">
      <c r="A25" s="5">
        <v>23</v>
      </c>
      <c r="B25" s="9">
        <v>431605</v>
      </c>
      <c r="C25" s="31">
        <v>0</v>
      </c>
      <c r="D25" s="31">
        <v>1</v>
      </c>
      <c r="E25" s="31">
        <v>0</v>
      </c>
      <c r="F25" s="31">
        <v>1</v>
      </c>
      <c r="G25" s="31">
        <v>1</v>
      </c>
      <c r="H25" s="31">
        <v>2.5</v>
      </c>
      <c r="I25" s="31">
        <v>2</v>
      </c>
      <c r="J25" s="31">
        <v>2</v>
      </c>
      <c r="K25" s="32">
        <f>SUM(C25:J25)</f>
        <v>9.5</v>
      </c>
      <c r="L25" s="32">
        <f>$L$34-Tabel3626235789102[[#This Row],[aantal fouten]]</f>
        <v>42.5</v>
      </c>
      <c r="M25" s="33">
        <f t="shared" si="2"/>
        <v>7.2</v>
      </c>
      <c r="N25" s="32">
        <f>(Tabel362623578910[[#This Row],[cijfer SO 1]]+(Tabel3626235789102[[#This Row],[cijfer eindtoets 1]]*2))/3</f>
        <v>6.8</v>
      </c>
      <c r="P25" s="1"/>
    </row>
    <row r="26" spans="1:16" x14ac:dyDescent="0.25">
      <c r="A26" s="5">
        <v>24</v>
      </c>
      <c r="B26" s="9">
        <v>431615</v>
      </c>
      <c r="C26" s="10">
        <v>4</v>
      </c>
      <c r="D26" s="10">
        <v>0</v>
      </c>
      <c r="E26" s="10">
        <v>1</v>
      </c>
      <c r="F26" s="10">
        <v>1</v>
      </c>
      <c r="G26" s="10">
        <v>2</v>
      </c>
      <c r="H26" s="10">
        <v>3.5</v>
      </c>
      <c r="I26" s="10">
        <v>0</v>
      </c>
      <c r="J26" s="10">
        <v>1</v>
      </c>
      <c r="K26" s="11">
        <f t="shared" si="0"/>
        <v>12.5</v>
      </c>
      <c r="L26" s="11">
        <f>$L$34-Tabel3626235789102[[#This Row],[aantal fouten]]</f>
        <v>39.5</v>
      </c>
      <c r="M26" s="12">
        <f t="shared" si="2"/>
        <v>6.6</v>
      </c>
      <c r="N26" s="32">
        <f>(Tabel362623578910[[#This Row],[cijfer SO 1]]+(Tabel3626235789102[[#This Row],[cijfer eindtoets 1]]*2))/3</f>
        <v>7.2</v>
      </c>
      <c r="P26" s="1"/>
    </row>
    <row r="27" spans="1:16" x14ac:dyDescent="0.25">
      <c r="A27" s="5">
        <v>25</v>
      </c>
      <c r="B27" s="9">
        <v>431623</v>
      </c>
      <c r="C27" s="10">
        <v>1</v>
      </c>
      <c r="D27" s="10">
        <v>0</v>
      </c>
      <c r="E27" s="10">
        <v>3.25</v>
      </c>
      <c r="F27" s="10">
        <v>0</v>
      </c>
      <c r="G27" s="10">
        <v>1</v>
      </c>
      <c r="H27" s="10">
        <v>1.5</v>
      </c>
      <c r="I27" s="10">
        <v>3</v>
      </c>
      <c r="J27" s="10">
        <v>1.25</v>
      </c>
      <c r="K27" s="11">
        <f t="shared" si="0"/>
        <v>11</v>
      </c>
      <c r="L27" s="11">
        <f>$L$34-Tabel3626235789102[[#This Row],[aantal fouten]]</f>
        <v>41</v>
      </c>
      <c r="M27" s="12">
        <f t="shared" si="2"/>
        <v>6.9</v>
      </c>
      <c r="N27" s="32">
        <f>(Tabel362623578910[[#This Row],[cijfer SO 1]]+(Tabel3626235789102[[#This Row],[cijfer eindtoets 1]]*2))/3</f>
        <v>7.1333333333333329</v>
      </c>
      <c r="P27" s="1"/>
    </row>
    <row r="28" spans="1:16" x14ac:dyDescent="0.25">
      <c r="A28" s="5">
        <v>26</v>
      </c>
      <c r="B28" s="9">
        <v>431643</v>
      </c>
      <c r="C28" s="31">
        <v>2</v>
      </c>
      <c r="D28" s="31">
        <v>1</v>
      </c>
      <c r="E28" s="31">
        <v>0.5</v>
      </c>
      <c r="F28" s="31">
        <v>0</v>
      </c>
      <c r="G28" s="31">
        <v>1</v>
      </c>
      <c r="H28" s="31">
        <v>0.5</v>
      </c>
      <c r="I28" s="31">
        <v>0.75</v>
      </c>
      <c r="J28" s="31">
        <v>2</v>
      </c>
      <c r="K28" s="32">
        <f>SUM(C28:J28)</f>
        <v>7.75</v>
      </c>
      <c r="L28" s="32">
        <f>$L$34-Tabel3626235789102[[#This Row],[aantal fouten]]</f>
        <v>44.25</v>
      </c>
      <c r="M28" s="33">
        <f t="shared" si="2"/>
        <v>7.5</v>
      </c>
      <c r="N28" s="32">
        <f>(Tabel362623578910[[#This Row],[cijfer SO 1]]+(Tabel3626235789102[[#This Row],[cijfer eindtoets 1]]*2))/3</f>
        <v>7.2666666666666666</v>
      </c>
      <c r="P28" s="1"/>
    </row>
    <row r="29" spans="1:16" x14ac:dyDescent="0.25">
      <c r="A29" s="5">
        <v>27</v>
      </c>
      <c r="B29" s="9">
        <v>431664</v>
      </c>
      <c r="C29" s="10">
        <v>3</v>
      </c>
      <c r="D29" s="10">
        <v>1</v>
      </c>
      <c r="E29" s="10">
        <v>2.25</v>
      </c>
      <c r="F29" s="10">
        <v>1</v>
      </c>
      <c r="G29" s="10">
        <v>3</v>
      </c>
      <c r="H29" s="10">
        <v>2</v>
      </c>
      <c r="I29" s="10">
        <v>3.5</v>
      </c>
      <c r="J29" s="10">
        <v>1</v>
      </c>
      <c r="K29" s="11">
        <f t="shared" si="0"/>
        <v>16.75</v>
      </c>
      <c r="L29" s="11">
        <f>$L$34-Tabel3626235789102[[#This Row],[aantal fouten]]</f>
        <v>35.25</v>
      </c>
      <c r="M29" s="12">
        <f t="shared" si="2"/>
        <v>5.9</v>
      </c>
      <c r="N29" s="32">
        <f>(Tabel362623578910[[#This Row],[cijfer SO 1]]+(Tabel3626235789102[[#This Row],[cijfer eindtoets 1]]*2))/3</f>
        <v>5.4333333333333336</v>
      </c>
      <c r="P29" s="1"/>
    </row>
    <row r="30" spans="1:16" x14ac:dyDescent="0.25">
      <c r="A30" s="5">
        <v>28</v>
      </c>
      <c r="B30" s="9">
        <v>431667</v>
      </c>
      <c r="C30" s="10">
        <v>0</v>
      </c>
      <c r="D30" s="10">
        <v>0</v>
      </c>
      <c r="E30" s="10">
        <v>1</v>
      </c>
      <c r="F30" s="10">
        <v>0</v>
      </c>
      <c r="G30" s="10">
        <v>0</v>
      </c>
      <c r="H30" s="10">
        <v>0</v>
      </c>
      <c r="I30" s="10">
        <v>2.25</v>
      </c>
      <c r="J30" s="10">
        <v>3</v>
      </c>
      <c r="K30" s="11">
        <f t="shared" si="0"/>
        <v>6.25</v>
      </c>
      <c r="L30" s="11">
        <f>$L$34-Tabel3626235789102[[#This Row],[aantal fouten]]</f>
        <v>45.75</v>
      </c>
      <c r="M30" s="12">
        <f t="shared" si="2"/>
        <v>7.8</v>
      </c>
      <c r="N30" s="32">
        <f>(Tabel362623578910[[#This Row],[cijfer SO 1]]+(Tabel3626235789102[[#This Row],[cijfer eindtoets 1]]*2))/3</f>
        <v>7.9666666666666659</v>
      </c>
      <c r="P30" s="1"/>
    </row>
    <row r="31" spans="1:16" x14ac:dyDescent="0.25">
      <c r="A31" s="5">
        <v>29</v>
      </c>
      <c r="B31" s="9">
        <v>431680</v>
      </c>
      <c r="C31" s="10">
        <v>1</v>
      </c>
      <c r="D31" s="10">
        <v>2</v>
      </c>
      <c r="E31" s="10">
        <v>1.5</v>
      </c>
      <c r="F31" s="10">
        <v>1</v>
      </c>
      <c r="G31" s="10">
        <v>0</v>
      </c>
      <c r="H31" s="10">
        <v>0</v>
      </c>
      <c r="I31" s="10">
        <v>1</v>
      </c>
      <c r="J31" s="10">
        <v>3</v>
      </c>
      <c r="K31" s="11">
        <f t="shared" si="0"/>
        <v>9.5</v>
      </c>
      <c r="L31" s="11">
        <f>$L$34-Tabel3626235789102[[#This Row],[aantal fouten]]</f>
        <v>42.5</v>
      </c>
      <c r="M31" s="12">
        <f t="shared" si="2"/>
        <v>7.2</v>
      </c>
      <c r="N31" s="32">
        <f>(Tabel362623578910[[#This Row],[cijfer SO 1]]+(Tabel3626235789102[[#This Row],[cijfer eindtoets 1]]*2))/3</f>
        <v>7.4333333333333336</v>
      </c>
      <c r="P31" s="1"/>
    </row>
    <row r="32" spans="1:16" x14ac:dyDescent="0.25">
      <c r="A32" s="5">
        <v>30</v>
      </c>
      <c r="B32" s="9">
        <v>432624</v>
      </c>
      <c r="C32" s="10">
        <v>0</v>
      </c>
      <c r="D32" s="10">
        <v>2</v>
      </c>
      <c r="E32" s="10">
        <v>2.25</v>
      </c>
      <c r="F32" s="10">
        <v>1</v>
      </c>
      <c r="G32" s="10">
        <v>0</v>
      </c>
      <c r="H32" s="10">
        <v>1</v>
      </c>
      <c r="I32" s="10">
        <v>2</v>
      </c>
      <c r="J32" s="10">
        <v>3</v>
      </c>
      <c r="K32" s="11">
        <f t="shared" si="0"/>
        <v>11.25</v>
      </c>
      <c r="L32" s="11">
        <f>$L$34-Tabel3626235789102[[#This Row],[aantal fouten]]</f>
        <v>40.75</v>
      </c>
      <c r="M32" s="12">
        <f t="shared" si="2"/>
        <v>6.9</v>
      </c>
      <c r="N32" s="32">
        <f>(Tabel362623578910[[#This Row],[cijfer SO 1]]+(Tabel3626235789102[[#This Row],[cijfer eindtoets 1]]*2))/3</f>
        <v>6.666666666666667</v>
      </c>
      <c r="P32" s="1"/>
    </row>
    <row r="33" spans="2:17" x14ac:dyDescent="0.25">
      <c r="B33" s="15" t="s">
        <v>12</v>
      </c>
      <c r="C33" s="11">
        <f t="shared" ref="C33:N33" si="3">AVERAGE(C3:C32)</f>
        <v>1.4814814814814814</v>
      </c>
      <c r="D33" s="11">
        <f t="shared" si="3"/>
        <v>0.66666666666666663</v>
      </c>
      <c r="E33" s="11">
        <f t="shared" si="3"/>
        <v>1.8916666666666666</v>
      </c>
      <c r="F33" s="11">
        <f t="shared" si="3"/>
        <v>1.1166666666666667</v>
      </c>
      <c r="G33" s="11">
        <f t="shared" si="3"/>
        <v>1.6666666666666667</v>
      </c>
      <c r="H33" s="11">
        <f t="shared" si="3"/>
        <v>1.7333333333333334</v>
      </c>
      <c r="I33" s="11">
        <f t="shared" si="3"/>
        <v>2.4083333333333332</v>
      </c>
      <c r="J33" s="11">
        <f t="shared" si="3"/>
        <v>2.1749999999999998</v>
      </c>
      <c r="K33" s="11">
        <f t="shared" si="3"/>
        <v>12.991666666666667</v>
      </c>
      <c r="L33" s="11">
        <f t="shared" si="3"/>
        <v>39.008333333333333</v>
      </c>
      <c r="M33" s="11">
        <f t="shared" si="3"/>
        <v>6.5733333333333341</v>
      </c>
      <c r="N33" s="11">
        <f t="shared" si="3"/>
        <v>6.5644444444444439</v>
      </c>
      <c r="P33" s="1"/>
    </row>
    <row r="34" spans="2:17" x14ac:dyDescent="0.25">
      <c r="B34" s="15" t="s">
        <v>11</v>
      </c>
      <c r="C34" s="1">
        <v>7</v>
      </c>
      <c r="D34" s="1">
        <v>5</v>
      </c>
      <c r="E34" s="1">
        <v>5</v>
      </c>
      <c r="F34" s="1">
        <v>5</v>
      </c>
      <c r="G34" s="1">
        <v>5</v>
      </c>
      <c r="H34" s="1">
        <v>5</v>
      </c>
      <c r="I34" s="1">
        <v>10</v>
      </c>
      <c r="J34" s="1">
        <v>10</v>
      </c>
      <c r="K34" s="1">
        <f>SUM(C34:J34)</f>
        <v>52</v>
      </c>
      <c r="L34" s="1">
        <f>SUM(C34:J34)</f>
        <v>52</v>
      </c>
      <c r="M34" s="1">
        <v>10</v>
      </c>
      <c r="N34" s="1">
        <v>10</v>
      </c>
    </row>
    <row r="35" spans="2:17" x14ac:dyDescent="0.25">
      <c r="C35" s="29">
        <f>C34/3</f>
        <v>2.3333333333333335</v>
      </c>
      <c r="D35" s="29">
        <f t="shared" ref="D35:J35" si="4">D34/3</f>
        <v>1.6666666666666667</v>
      </c>
      <c r="E35" s="29">
        <f t="shared" si="4"/>
        <v>1.6666666666666667</v>
      </c>
      <c r="F35" s="29">
        <f t="shared" si="4"/>
        <v>1.6666666666666667</v>
      </c>
      <c r="G35" s="29">
        <f t="shared" si="4"/>
        <v>1.6666666666666667</v>
      </c>
      <c r="H35" s="29">
        <f t="shared" si="4"/>
        <v>1.6666666666666667</v>
      </c>
      <c r="I35" s="29">
        <f t="shared" si="4"/>
        <v>3.3333333333333335</v>
      </c>
      <c r="J35" s="29">
        <f t="shared" si="4"/>
        <v>3.3333333333333335</v>
      </c>
      <c r="P35" s="18"/>
    </row>
    <row r="36" spans="2:17" x14ac:dyDescent="0.25">
      <c r="P36" s="20"/>
    </row>
    <row r="37" spans="2:17" x14ac:dyDescent="0.25">
      <c r="P37" s="21"/>
    </row>
    <row r="38" spans="2:17" x14ac:dyDescent="0.25">
      <c r="P38" s="22"/>
    </row>
    <row r="39" spans="2:17" x14ac:dyDescent="0.25">
      <c r="P39" s="23"/>
    </row>
    <row r="40" spans="2:17" x14ac:dyDescent="0.25">
      <c r="P40" s="24"/>
    </row>
    <row r="41" spans="2:17" x14ac:dyDescent="0.25">
      <c r="P41" s="25"/>
    </row>
    <row r="42" spans="2:17" x14ac:dyDescent="0.25">
      <c r="P42" s="26"/>
    </row>
    <row r="43" spans="2:17" x14ac:dyDescent="0.25">
      <c r="P43" s="27"/>
    </row>
    <row r="44" spans="2:17" x14ac:dyDescent="0.25">
      <c r="P44" s="28"/>
    </row>
    <row r="45" spans="2:17" x14ac:dyDescent="0.25">
      <c r="Q45" s="1"/>
    </row>
  </sheetData>
  <conditionalFormatting sqref="C3:D7 C9:D32 C8">
    <cfRule type="colorScale" priority="48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4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D7 C9:D32 C8">
    <cfRule type="colorScale" priority="50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5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C32">
    <cfRule type="colorScale" priority="38">
      <colorScale>
        <cfvo type="num" val="0"/>
        <cfvo type="num" val="$C$35"/>
        <cfvo type="num" val="$C$34"/>
        <color rgb="FF00B050"/>
        <color rgb="FFFFFF00"/>
        <color rgb="FFFF0000"/>
      </colorScale>
    </cfRule>
    <cfRule type="colorScale" priority="42">
      <colorScale>
        <cfvo type="num" val="0"/>
        <cfvo type="num" val="$C$35"/>
        <cfvo type="num" val="8.5"/>
        <color rgb="FF00B050"/>
        <color rgb="FFFFFF00"/>
        <color rgb="FFFF0000"/>
      </colorScale>
    </cfRule>
    <cfRule type="colorScale" priority="43">
      <colorScale>
        <cfvo type="num" val="0"/>
        <cfvo type="percent" val="33.299999999999997"/>
        <cfvo type="num" val="&quot;8.5&quot;"/>
        <color rgb="FF00B050"/>
        <color rgb="FFFFFF00"/>
        <color rgb="FFFF0000"/>
      </colorScale>
    </cfRule>
    <cfRule type="colorScale" priority="52">
      <colorScale>
        <cfvo type="num" val="0"/>
        <cfvo type="percent" val="33.299999999999997"/>
        <cfvo type="num" val="8.5"/>
        <color rgb="FF00B050"/>
        <color rgb="FFFFFF00"/>
        <color rgb="FFFF0000"/>
      </colorScale>
    </cfRule>
    <cfRule type="colorScale" priority="53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5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7 D9:D32">
    <cfRule type="colorScale" priority="41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44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56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5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5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3">
    <cfRule type="colorScale" priority="59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6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7 D9:D32">
    <cfRule type="colorScale" priority="62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6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6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J7 E9:J32">
    <cfRule type="colorScale" priority="65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6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J7 E9:J32">
    <cfRule type="colorScale" priority="67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6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J7 E9:J32">
    <cfRule type="colorScale" priority="6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7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J3">
    <cfRule type="colorScale" priority="71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7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7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J7 E9:J32">
    <cfRule type="colorScale" priority="74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7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7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E7 E9:E32">
    <cfRule type="colorScale" priority="4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7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I7 F9:I32">
    <cfRule type="colorScale" priority="4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7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7 J9:J32">
    <cfRule type="colorScale" priority="39">
      <colorScale>
        <cfvo type="num" val="0"/>
        <cfvo type="num" val="$J$35"/>
        <cfvo type="num" val="6.5"/>
        <color rgb="FF00B050"/>
        <color rgb="FFFFFF00"/>
        <color rgb="FFFF0000"/>
      </colorScale>
    </cfRule>
    <cfRule type="colorScale" priority="45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81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P35:P44">
    <cfRule type="colorScale" priority="8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3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I7 E9:I32">
    <cfRule type="colorScale" priority="40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P6:P9 P11:P15">
    <cfRule type="colorScale" priority="8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85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D6:H7 D9:H32">
    <cfRule type="colorScale" priority="37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I6:J7 I9:J32">
    <cfRule type="colorScale" priority="36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I3:J7 I9:J32">
    <cfRule type="colorScale" priority="35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D8">
    <cfRule type="colorScale" priority="11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8">
    <cfRule type="colorScale" priority="13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8">
    <cfRule type="colorScale" priority="6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7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5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8">
    <cfRule type="colorScale" priority="18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:J8">
    <cfRule type="colorScale" priority="21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2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:J8">
    <cfRule type="colorScale" priority="23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2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:J8">
    <cfRule type="colorScale" priority="2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6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8:J8">
    <cfRule type="colorScale" priority="27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2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2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8">
    <cfRule type="colorScale" priority="1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0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I8">
    <cfRule type="colorScale" priority="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8">
    <cfRule type="colorScale" priority="4">
      <colorScale>
        <cfvo type="num" val="0"/>
        <cfvo type="num" val="$J$35"/>
        <cfvo type="num" val="6.5"/>
        <color rgb="FF00B050"/>
        <color rgb="FFFFFF00"/>
        <color rgb="FFFF0000"/>
      </colorScale>
    </cfRule>
    <cfRule type="colorScale" priority="8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34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E8:I8">
    <cfRule type="colorScale" priority="5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D8:H8">
    <cfRule type="colorScale" priority="3">
      <colorScale>
        <cfvo type="num" val="0"/>
        <cfvo type="num" val="$D$35"/>
        <cfvo type="num" val="$D$34"/>
        <color rgb="FF00B050"/>
        <color rgb="FFFFFF00"/>
        <color rgb="FFFF0000"/>
      </colorScale>
    </cfRule>
  </conditionalFormatting>
  <conditionalFormatting sqref="I8:J8">
    <cfRule type="colorScale" priority="2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conditionalFormatting sqref="I8:J8">
    <cfRule type="colorScale" priority="1">
      <colorScale>
        <cfvo type="num" val="0"/>
        <cfvo type="num" val="$I$35"/>
        <cfvo type="num" val="$I$34"/>
        <color rgb="FF00B050"/>
        <color rgb="FFFFFF00"/>
        <color rgb="FFFF0000"/>
      </colorScale>
    </cfRule>
  </conditionalFormatting>
  <pageMargins left="0.7" right="0.7" top="0.75" bottom="0.75" header="0.3" footer="0.3"/>
  <pageSetup paperSize="9" scale="76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45"/>
  <sheetViews>
    <sheetView zoomScaleNormal="100" workbookViewId="0">
      <pane ySplit="2" topLeftCell="A3" activePane="bottomLeft" state="frozen"/>
      <selection pane="bottomLeft"/>
    </sheetView>
  </sheetViews>
  <sheetFormatPr defaultColWidth="9.140625" defaultRowHeight="15" x14ac:dyDescent="0.25"/>
  <cols>
    <col min="1" max="1" width="6.5703125" style="1" bestFit="1" customWidth="1"/>
    <col min="2" max="2" width="15.7109375" style="1" customWidth="1"/>
    <col min="3" max="7" width="8.7109375" style="3" customWidth="1"/>
    <col min="8" max="10" width="8.7109375" style="1" customWidth="1"/>
    <col min="11" max="11" width="20.7109375" style="3" customWidth="1"/>
    <col min="12" max="12" width="3.5703125" style="3" customWidth="1"/>
    <col min="13" max="16384" width="9.140625" style="3"/>
  </cols>
  <sheetData>
    <row r="1" spans="1:14" ht="15.75" x14ac:dyDescent="0.25">
      <c r="C1" s="2" t="s">
        <v>18</v>
      </c>
    </row>
    <row r="2" spans="1:14" s="9" customFormat="1" ht="87.75" customHeight="1" x14ac:dyDescent="0.25">
      <c r="A2" s="5" t="s">
        <v>21</v>
      </c>
      <c r="B2" s="41" t="s">
        <v>10</v>
      </c>
      <c r="C2" s="6" t="s">
        <v>22</v>
      </c>
      <c r="D2" s="6" t="s">
        <v>23</v>
      </c>
      <c r="E2" s="6" t="s">
        <v>15</v>
      </c>
      <c r="F2" s="6" t="s">
        <v>16</v>
      </c>
      <c r="G2" s="6" t="s">
        <v>17</v>
      </c>
      <c r="H2" s="7" t="s">
        <v>9</v>
      </c>
      <c r="I2" s="7" t="s">
        <v>14</v>
      </c>
      <c r="J2" s="7" t="s">
        <v>19</v>
      </c>
    </row>
    <row r="3" spans="1:14" x14ac:dyDescent="0.25">
      <c r="A3" s="5">
        <v>1</v>
      </c>
      <c r="B3" s="9">
        <v>428948</v>
      </c>
      <c r="C3" s="10">
        <v>0</v>
      </c>
      <c r="D3" s="10">
        <v>0.5</v>
      </c>
      <c r="E3" s="10">
        <v>0</v>
      </c>
      <c r="F3" s="10">
        <v>0</v>
      </c>
      <c r="G3" s="10">
        <v>0</v>
      </c>
      <c r="H3" s="11">
        <f t="shared" ref="H3:H32" si="0">SUM(C3:G3)</f>
        <v>0.5</v>
      </c>
      <c r="I3" s="11">
        <f>$I$34-Tabel362623578910[[#This Row],[aantal fouten]]</f>
        <v>31.5</v>
      </c>
      <c r="J3" s="12">
        <f t="shared" ref="J3:J8" si="1">ROUND(IF(($L$3&gt;=1),MIN(($L$3+(($I3*9)/$I$34)),(1+((($I3*9)/$I$34)*2)),(10-(((($I$34-$I3)*9)/$I$34)*0.5))),MAX(($L$3+(($I3*9)/$I$34)),(1+((($I3*9)/$I$34)*0.5)),(10-(((($I$34-$I3)*9)/$I$34)*2)))),1)</f>
        <v>9.6999999999999993</v>
      </c>
      <c r="K3" s="13" t="s">
        <v>13</v>
      </c>
      <c r="L3" s="11">
        <v>0.8</v>
      </c>
      <c r="M3" s="14"/>
    </row>
    <row r="4" spans="1:14" x14ac:dyDescent="0.25">
      <c r="A4" s="5">
        <v>2</v>
      </c>
      <c r="B4" s="9">
        <v>429811</v>
      </c>
      <c r="C4" s="10">
        <v>0</v>
      </c>
      <c r="D4" s="10">
        <v>0.5</v>
      </c>
      <c r="E4" s="10">
        <v>0</v>
      </c>
      <c r="F4" s="10">
        <v>1</v>
      </c>
      <c r="G4" s="10">
        <v>0</v>
      </c>
      <c r="H4" s="11">
        <f t="shared" si="0"/>
        <v>1.5</v>
      </c>
      <c r="I4" s="11">
        <f>$I$34-Tabel362623578910[[#This Row],[aantal fouten]]</f>
        <v>30.5</v>
      </c>
      <c r="J4" s="12">
        <f t="shared" si="1"/>
        <v>9.4</v>
      </c>
    </row>
    <row r="5" spans="1:14" x14ac:dyDescent="0.25">
      <c r="A5" s="5">
        <v>3</v>
      </c>
      <c r="B5" s="9">
        <v>429873</v>
      </c>
      <c r="C5" s="10">
        <v>1</v>
      </c>
      <c r="D5" s="10">
        <v>0.75</v>
      </c>
      <c r="E5" s="10">
        <v>1.5</v>
      </c>
      <c r="F5" s="10">
        <v>0</v>
      </c>
      <c r="G5" s="10">
        <v>0.75</v>
      </c>
      <c r="H5" s="11">
        <f t="shared" si="0"/>
        <v>4</v>
      </c>
      <c r="I5" s="11">
        <f>$I$34-Tabel362623578910[[#This Row],[aantal fouten]]</f>
        <v>28</v>
      </c>
      <c r="J5" s="12">
        <f t="shared" si="1"/>
        <v>8.6999999999999993</v>
      </c>
      <c r="K5" s="15"/>
    </row>
    <row r="6" spans="1:14" x14ac:dyDescent="0.25">
      <c r="A6" s="5">
        <v>4</v>
      </c>
      <c r="B6" s="9">
        <v>431348</v>
      </c>
      <c r="C6" s="10">
        <v>2.5</v>
      </c>
      <c r="D6" s="10">
        <v>6.5</v>
      </c>
      <c r="E6" s="10">
        <v>4</v>
      </c>
      <c r="F6" s="10">
        <v>5</v>
      </c>
      <c r="G6" s="10">
        <v>3.5</v>
      </c>
      <c r="H6" s="11">
        <f t="shared" si="0"/>
        <v>21.5</v>
      </c>
      <c r="I6" s="11">
        <f>$I$34-Tabel362623578910[[#This Row],[aantal fouten]]</f>
        <v>10.5</v>
      </c>
      <c r="J6" s="12">
        <f t="shared" si="1"/>
        <v>3.8</v>
      </c>
      <c r="L6" s="17">
        <v>0</v>
      </c>
      <c r="M6" s="3" t="s">
        <v>20</v>
      </c>
    </row>
    <row r="7" spans="1:14" x14ac:dyDescent="0.25">
      <c r="A7" s="5">
        <v>5</v>
      </c>
      <c r="B7" s="9">
        <v>431404</v>
      </c>
      <c r="C7" s="10">
        <v>0.25</v>
      </c>
      <c r="D7" s="10">
        <v>0.75</v>
      </c>
      <c r="E7" s="10">
        <v>0</v>
      </c>
      <c r="F7" s="10">
        <v>3.5</v>
      </c>
      <c r="G7" s="10">
        <v>1.25</v>
      </c>
      <c r="H7" s="11">
        <f t="shared" si="0"/>
        <v>5.75</v>
      </c>
      <c r="I7" s="11">
        <f>$I$34-Tabel362623578910[[#This Row],[aantal fouten]]</f>
        <v>26.25</v>
      </c>
      <c r="J7" s="12">
        <f t="shared" si="1"/>
        <v>8.1999999999999993</v>
      </c>
      <c r="L7" s="18">
        <v>1</v>
      </c>
      <c r="M7" s="3" t="s">
        <v>2</v>
      </c>
      <c r="N7" s="19"/>
    </row>
    <row r="8" spans="1:14" x14ac:dyDescent="0.25">
      <c r="A8" s="5">
        <v>6</v>
      </c>
      <c r="B8" s="9">
        <v>431405</v>
      </c>
      <c r="C8" s="10">
        <v>2.75</v>
      </c>
      <c r="D8" s="10">
        <v>6.75</v>
      </c>
      <c r="E8" s="10">
        <v>5</v>
      </c>
      <c r="F8" s="10">
        <v>5</v>
      </c>
      <c r="G8" s="10">
        <v>3.75</v>
      </c>
      <c r="H8" s="11">
        <f t="shared" si="0"/>
        <v>23.25</v>
      </c>
      <c r="I8" s="11">
        <f>$I$34-Tabel362623578910[[#This Row],[aantal fouten]]</f>
        <v>8.75</v>
      </c>
      <c r="J8" s="12">
        <f t="shared" si="1"/>
        <v>3.3</v>
      </c>
      <c r="L8" s="20">
        <v>2</v>
      </c>
      <c r="M8" s="3" t="s">
        <v>3</v>
      </c>
    </row>
    <row r="9" spans="1:14" x14ac:dyDescent="0.25">
      <c r="A9" s="5">
        <v>7</v>
      </c>
      <c r="B9" s="9">
        <v>431428</v>
      </c>
      <c r="C9" s="10">
        <v>4</v>
      </c>
      <c r="D9" s="10">
        <v>6.5</v>
      </c>
      <c r="E9" s="10">
        <v>5</v>
      </c>
      <c r="F9" s="10">
        <v>5</v>
      </c>
      <c r="G9" s="10">
        <v>4.75</v>
      </c>
      <c r="H9" s="11">
        <f t="shared" si="0"/>
        <v>25.25</v>
      </c>
      <c r="I9" s="11">
        <f>$I$34-Tabel362623578910[[#This Row],[aantal fouten]]</f>
        <v>6.75</v>
      </c>
      <c r="J9" s="12">
        <v>2.2999999999999998</v>
      </c>
      <c r="K9" s="38" t="s">
        <v>31</v>
      </c>
      <c r="L9" s="21">
        <v>3</v>
      </c>
      <c r="M9" s="3" t="s">
        <v>0</v>
      </c>
    </row>
    <row r="10" spans="1:14" x14ac:dyDescent="0.25">
      <c r="A10" s="5">
        <v>8</v>
      </c>
      <c r="B10" s="9">
        <v>431439</v>
      </c>
      <c r="C10" s="10">
        <v>5</v>
      </c>
      <c r="D10" s="10">
        <v>3</v>
      </c>
      <c r="E10" s="10">
        <v>2</v>
      </c>
      <c r="F10" s="10">
        <v>4</v>
      </c>
      <c r="G10" s="10">
        <v>2</v>
      </c>
      <c r="H10" s="11">
        <f t="shared" si="0"/>
        <v>16</v>
      </c>
      <c r="I10" s="11">
        <f>$I$34-Tabel362623578910[[#This Row],[aantal fouten]]</f>
        <v>16</v>
      </c>
      <c r="J10" s="12">
        <f>ROUND(IF(($L$3&gt;=1),MIN(($L$3+(($I10*9)/$I$34)),(1+((($I10*9)/$I$34)*2)),(10-(((($I$34-$I10)*9)/$I$34)*0.5))),MAX(($L$3+(($I10*9)/$I$34)),(1+((($I10*9)/$I$34)*0.5)),(10-(((($I$34-$I10)*9)/$I$34)*2)))),1)</f>
        <v>5.3</v>
      </c>
      <c r="L10" s="30"/>
      <c r="M10" s="3" t="s">
        <v>8</v>
      </c>
    </row>
    <row r="11" spans="1:14" x14ac:dyDescent="0.25">
      <c r="A11" s="5">
        <v>9</v>
      </c>
      <c r="B11" s="9">
        <v>431497</v>
      </c>
      <c r="C11" s="10">
        <v>0</v>
      </c>
      <c r="D11" s="10">
        <v>3.25</v>
      </c>
      <c r="E11" s="10">
        <v>3</v>
      </c>
      <c r="F11" s="10">
        <v>1</v>
      </c>
      <c r="G11" s="10">
        <v>1.25</v>
      </c>
      <c r="H11" s="11">
        <f t="shared" si="0"/>
        <v>8.5</v>
      </c>
      <c r="I11" s="11">
        <f>$I$34-Tabel362623578910[[#This Row],[aantal fouten]]</f>
        <v>23.5</v>
      </c>
      <c r="J11" s="12">
        <f>ROUND(IF(($L$3&gt;=1),MIN(($L$3+(($I11*9)/$I$34)),(1+((($I11*9)/$I$34)*2)),(10-(((($I$34-$I11)*9)/$I$34)*0.5))),MAX(($L$3+(($I11*9)/$I$34)),(1+((($I11*9)/$I$34)*0.5)),(10-(((($I$34-$I11)*9)/$I$34)*2)))),1)</f>
        <v>7.4</v>
      </c>
      <c r="L11" s="22">
        <v>4</v>
      </c>
      <c r="M11" s="3" t="s">
        <v>4</v>
      </c>
    </row>
    <row r="12" spans="1:14" x14ac:dyDescent="0.25">
      <c r="A12" s="5">
        <v>10</v>
      </c>
      <c r="B12" s="9">
        <v>431510</v>
      </c>
      <c r="C12" s="10">
        <v>1.75</v>
      </c>
      <c r="D12" s="10">
        <v>3.5</v>
      </c>
      <c r="E12" s="10">
        <v>4</v>
      </c>
      <c r="F12" s="10">
        <v>2</v>
      </c>
      <c r="G12" s="10">
        <v>4.25</v>
      </c>
      <c r="H12" s="11">
        <f t="shared" si="0"/>
        <v>15.5</v>
      </c>
      <c r="I12" s="11">
        <f>$I$34-Tabel362623578910[[#This Row],[aantal fouten]]</f>
        <v>16.5</v>
      </c>
      <c r="J12" s="12">
        <f>ROUND(IF(($L$3&gt;=1),MIN(($L$3+(($I12*9)/$I$34)),(1+((($I12*9)/$I$34)*2)),(10-(((($I$34-$I12)*9)/$I$34)*0.5))),MAX(($L$3+(($I12*9)/$I$34)),(1+((($I12*9)/$I$34)*0.5)),(10-(((($I$34-$I12)*9)/$I$34)*2)))),1)</f>
        <v>5.4</v>
      </c>
      <c r="L12" s="23">
        <v>5</v>
      </c>
      <c r="M12" s="3" t="s">
        <v>1</v>
      </c>
    </row>
    <row r="13" spans="1:14" x14ac:dyDescent="0.25">
      <c r="A13" s="5">
        <v>11</v>
      </c>
      <c r="B13" s="9">
        <v>431521</v>
      </c>
      <c r="C13" s="10">
        <v>1.5</v>
      </c>
      <c r="D13" s="10">
        <v>3.5</v>
      </c>
      <c r="E13" s="10">
        <v>1</v>
      </c>
      <c r="F13" s="10">
        <v>3</v>
      </c>
      <c r="G13" s="10">
        <v>2.25</v>
      </c>
      <c r="H13" s="11">
        <f t="shared" si="0"/>
        <v>11.25</v>
      </c>
      <c r="I13" s="11">
        <f>$I$34-Tabel362623578910[[#This Row],[aantal fouten]]</f>
        <v>20.75</v>
      </c>
      <c r="J13" s="12">
        <v>6.5</v>
      </c>
      <c r="K13" s="38" t="s">
        <v>31</v>
      </c>
      <c r="L13" s="24">
        <v>6</v>
      </c>
      <c r="M13" s="3" t="s">
        <v>6</v>
      </c>
    </row>
    <row r="14" spans="1:14" x14ac:dyDescent="0.25">
      <c r="A14" s="5">
        <v>12</v>
      </c>
      <c r="B14" s="9">
        <v>431522</v>
      </c>
      <c r="C14" s="10">
        <v>2</v>
      </c>
      <c r="D14" s="10">
        <v>0.25</v>
      </c>
      <c r="E14" s="10">
        <v>1</v>
      </c>
      <c r="F14" s="10">
        <v>3</v>
      </c>
      <c r="G14" s="10">
        <v>0.75</v>
      </c>
      <c r="H14" s="11">
        <f t="shared" si="0"/>
        <v>7</v>
      </c>
      <c r="I14" s="11">
        <f>$I$34-Tabel362623578910[[#This Row],[aantal fouten]]</f>
        <v>25</v>
      </c>
      <c r="J14" s="12">
        <f t="shared" ref="J14:J32" si="2">ROUND(IF(($L$3&gt;=1),MIN(($L$3+(($I14*9)/$I$34)),(1+((($I14*9)/$I$34)*2)),(10-(((($I$34-$I14)*9)/$I$34)*0.5))),MAX(($L$3+(($I14*9)/$I$34)),(1+((($I14*9)/$I$34)*0.5)),(10-(((($I$34-$I14)*9)/$I$34)*2)))),1)</f>
        <v>7.8</v>
      </c>
      <c r="L14" s="25">
        <v>7</v>
      </c>
      <c r="M14" s="3" t="s">
        <v>7</v>
      </c>
    </row>
    <row r="15" spans="1:14" x14ac:dyDescent="0.25">
      <c r="A15" s="5">
        <v>13</v>
      </c>
      <c r="B15" s="9">
        <v>431525</v>
      </c>
      <c r="C15" s="10">
        <v>3.5</v>
      </c>
      <c r="D15" s="10">
        <v>5.5</v>
      </c>
      <c r="E15" s="10">
        <v>4</v>
      </c>
      <c r="F15" s="10">
        <v>3</v>
      </c>
      <c r="G15" s="10">
        <v>2.75</v>
      </c>
      <c r="H15" s="11">
        <f t="shared" si="0"/>
        <v>18.75</v>
      </c>
      <c r="I15" s="11">
        <f>$I$34-Tabel362623578910[[#This Row],[aantal fouten]]</f>
        <v>13.25</v>
      </c>
      <c r="J15" s="12">
        <f t="shared" si="2"/>
        <v>4.5</v>
      </c>
      <c r="L15" s="27">
        <v>10</v>
      </c>
      <c r="M15" s="3" t="s">
        <v>5</v>
      </c>
    </row>
    <row r="16" spans="1:14" x14ac:dyDescent="0.25">
      <c r="A16" s="5">
        <v>14</v>
      </c>
      <c r="B16" s="9">
        <v>431526</v>
      </c>
      <c r="C16" s="10">
        <v>2.5</v>
      </c>
      <c r="D16" s="10">
        <v>6.25</v>
      </c>
      <c r="E16" s="10">
        <v>4</v>
      </c>
      <c r="F16" s="10">
        <v>1</v>
      </c>
      <c r="G16" s="10">
        <v>2.5</v>
      </c>
      <c r="H16" s="11">
        <f t="shared" si="0"/>
        <v>16.25</v>
      </c>
      <c r="I16" s="11">
        <f>$I$34-Tabel362623578910[[#This Row],[aantal fouten]]</f>
        <v>15.75</v>
      </c>
      <c r="J16" s="12">
        <f t="shared" si="2"/>
        <v>5.2</v>
      </c>
    </row>
    <row r="17" spans="1:12" x14ac:dyDescent="0.25">
      <c r="A17" s="5">
        <v>15</v>
      </c>
      <c r="B17" s="9">
        <v>431533</v>
      </c>
      <c r="C17" s="10">
        <v>1.5</v>
      </c>
      <c r="D17" s="10">
        <v>2.75</v>
      </c>
      <c r="E17" s="10">
        <v>5</v>
      </c>
      <c r="F17" s="10">
        <v>2</v>
      </c>
      <c r="G17" s="10">
        <v>3</v>
      </c>
      <c r="H17" s="11">
        <f t="shared" si="0"/>
        <v>14.25</v>
      </c>
      <c r="I17" s="11">
        <f>$I$34-Tabel362623578910[[#This Row],[aantal fouten]]</f>
        <v>17.75</v>
      </c>
      <c r="J17" s="12">
        <f t="shared" si="2"/>
        <v>5.8</v>
      </c>
      <c r="L17" s="1"/>
    </row>
    <row r="18" spans="1:12" x14ac:dyDescent="0.25">
      <c r="A18" s="5">
        <v>16</v>
      </c>
      <c r="B18" s="9">
        <v>431537</v>
      </c>
      <c r="C18" s="10">
        <v>1.25</v>
      </c>
      <c r="D18" s="10">
        <v>2.75</v>
      </c>
      <c r="E18" s="10">
        <v>5</v>
      </c>
      <c r="F18" s="10">
        <v>5</v>
      </c>
      <c r="G18" s="10">
        <v>2</v>
      </c>
      <c r="H18" s="11">
        <f t="shared" si="0"/>
        <v>16</v>
      </c>
      <c r="I18" s="11">
        <f>$I$34-Tabel362623578910[[#This Row],[aantal fouten]]</f>
        <v>16</v>
      </c>
      <c r="J18" s="12">
        <f t="shared" si="2"/>
        <v>5.3</v>
      </c>
      <c r="L18" s="1"/>
    </row>
    <row r="19" spans="1:12" x14ac:dyDescent="0.25">
      <c r="A19" s="5">
        <v>17</v>
      </c>
      <c r="B19" s="9">
        <v>431549</v>
      </c>
      <c r="C19" s="10">
        <v>0</v>
      </c>
      <c r="D19" s="10">
        <v>0.75</v>
      </c>
      <c r="E19" s="10">
        <v>4</v>
      </c>
      <c r="F19" s="10">
        <v>1</v>
      </c>
      <c r="G19" s="10">
        <v>1.75</v>
      </c>
      <c r="H19" s="11">
        <f t="shared" si="0"/>
        <v>7.5</v>
      </c>
      <c r="I19" s="11">
        <f>$I$34-Tabel362623578910[[#This Row],[aantal fouten]]</f>
        <v>24.5</v>
      </c>
      <c r="J19" s="12">
        <f t="shared" si="2"/>
        <v>7.7</v>
      </c>
      <c r="L19" s="1"/>
    </row>
    <row r="20" spans="1:12" ht="16.5" customHeight="1" x14ac:dyDescent="0.25">
      <c r="A20" s="5">
        <v>18</v>
      </c>
      <c r="B20" s="9">
        <v>431557</v>
      </c>
      <c r="C20" s="10">
        <v>0</v>
      </c>
      <c r="D20" s="10">
        <v>1.25</v>
      </c>
      <c r="E20" s="10">
        <v>3</v>
      </c>
      <c r="F20" s="10">
        <v>0</v>
      </c>
      <c r="G20" s="10">
        <v>0.5</v>
      </c>
      <c r="H20" s="11">
        <f t="shared" si="0"/>
        <v>4.75</v>
      </c>
      <c r="I20" s="11">
        <f>$I$34-Tabel362623578910[[#This Row],[aantal fouten]]</f>
        <v>27.25</v>
      </c>
      <c r="J20" s="12">
        <f t="shared" si="2"/>
        <v>8.5</v>
      </c>
      <c r="L20" s="1"/>
    </row>
    <row r="21" spans="1:12" ht="16.5" customHeight="1" x14ac:dyDescent="0.25">
      <c r="A21" s="5">
        <v>19</v>
      </c>
      <c r="B21" s="9">
        <v>431572</v>
      </c>
      <c r="C21" s="10">
        <v>1</v>
      </c>
      <c r="D21" s="10">
        <v>2.5</v>
      </c>
      <c r="E21" s="10">
        <v>1</v>
      </c>
      <c r="F21" s="10">
        <v>1</v>
      </c>
      <c r="G21" s="10">
        <v>1.75</v>
      </c>
      <c r="H21" s="11">
        <f t="shared" si="0"/>
        <v>7.25</v>
      </c>
      <c r="I21" s="11">
        <f>$I$34-Tabel362623578910[[#This Row],[aantal fouten]]</f>
        <v>24.75</v>
      </c>
      <c r="J21" s="12">
        <f t="shared" si="2"/>
        <v>7.8</v>
      </c>
      <c r="L21" s="1"/>
    </row>
    <row r="22" spans="1:12" ht="16.5" customHeight="1" x14ac:dyDescent="0.25">
      <c r="A22" s="5">
        <v>20</v>
      </c>
      <c r="B22" s="9">
        <v>431576</v>
      </c>
      <c r="C22" s="31">
        <v>0.5</v>
      </c>
      <c r="D22" s="31">
        <v>1.5</v>
      </c>
      <c r="E22" s="31">
        <v>2</v>
      </c>
      <c r="F22" s="31">
        <v>2</v>
      </c>
      <c r="G22" s="31">
        <v>1</v>
      </c>
      <c r="H22" s="32">
        <f>SUM(C22:G22)</f>
        <v>7</v>
      </c>
      <c r="I22" s="32">
        <f>$I$34-Tabel362623578910[[#This Row],[aantal fouten]]</f>
        <v>25</v>
      </c>
      <c r="J22" s="33">
        <f t="shared" si="2"/>
        <v>7.8</v>
      </c>
      <c r="L22" s="1"/>
    </row>
    <row r="23" spans="1:12" x14ac:dyDescent="0.25">
      <c r="A23" s="5">
        <v>21</v>
      </c>
      <c r="B23" s="9">
        <v>431578</v>
      </c>
      <c r="C23" s="10">
        <v>2.5</v>
      </c>
      <c r="D23" s="10">
        <v>2.25</v>
      </c>
      <c r="E23" s="10">
        <v>5</v>
      </c>
      <c r="F23" s="10">
        <v>5</v>
      </c>
      <c r="G23" s="10">
        <v>2.5</v>
      </c>
      <c r="H23" s="11">
        <f t="shared" si="0"/>
        <v>17.25</v>
      </c>
      <c r="I23" s="11">
        <f>$I$34-Tabel362623578910[[#This Row],[aantal fouten]]</f>
        <v>14.75</v>
      </c>
      <c r="J23" s="12">
        <f t="shared" si="2"/>
        <v>4.9000000000000004</v>
      </c>
      <c r="L23" s="1"/>
    </row>
    <row r="24" spans="1:12" x14ac:dyDescent="0.25">
      <c r="A24" s="5">
        <v>22</v>
      </c>
      <c r="B24" s="9">
        <v>431603</v>
      </c>
      <c r="C24" s="10">
        <v>3</v>
      </c>
      <c r="D24" s="10">
        <v>4.75</v>
      </c>
      <c r="E24" s="10">
        <v>3</v>
      </c>
      <c r="F24" s="10">
        <v>2</v>
      </c>
      <c r="G24" s="10">
        <v>2.75</v>
      </c>
      <c r="H24" s="11">
        <f t="shared" si="0"/>
        <v>15.5</v>
      </c>
      <c r="I24" s="11">
        <f>$I$34-Tabel362623578910[[#This Row],[aantal fouten]]</f>
        <v>16.5</v>
      </c>
      <c r="J24" s="12">
        <f t="shared" si="2"/>
        <v>5.4</v>
      </c>
      <c r="L24" s="1"/>
    </row>
    <row r="25" spans="1:12" x14ac:dyDescent="0.25">
      <c r="A25" s="5">
        <v>23</v>
      </c>
      <c r="B25" s="9">
        <v>431605</v>
      </c>
      <c r="C25" s="31">
        <v>2.75</v>
      </c>
      <c r="D25" s="31">
        <v>3.75</v>
      </c>
      <c r="E25" s="31">
        <v>2</v>
      </c>
      <c r="F25" s="31">
        <v>2</v>
      </c>
      <c r="G25" s="31">
        <v>3</v>
      </c>
      <c r="H25" s="32">
        <f>SUM(C25:G25)</f>
        <v>13.5</v>
      </c>
      <c r="I25" s="32">
        <f>$I$34-Tabel362623578910[[#This Row],[aantal fouten]]</f>
        <v>18.5</v>
      </c>
      <c r="J25" s="33">
        <f t="shared" si="2"/>
        <v>6</v>
      </c>
      <c r="L25" s="1"/>
    </row>
    <row r="26" spans="1:12" x14ac:dyDescent="0.25">
      <c r="A26" s="5">
        <v>24</v>
      </c>
      <c r="B26" s="9">
        <v>431615</v>
      </c>
      <c r="C26" s="10">
        <v>0.75</v>
      </c>
      <c r="D26" s="10">
        <v>1</v>
      </c>
      <c r="E26" s="10">
        <v>0</v>
      </c>
      <c r="F26" s="10">
        <v>2</v>
      </c>
      <c r="G26" s="10">
        <v>1.25</v>
      </c>
      <c r="H26" s="11">
        <f t="shared" si="0"/>
        <v>5</v>
      </c>
      <c r="I26" s="11">
        <f>$I$34-Tabel362623578910[[#This Row],[aantal fouten]]</f>
        <v>27</v>
      </c>
      <c r="J26" s="12">
        <f t="shared" si="2"/>
        <v>8.4</v>
      </c>
      <c r="L26" s="1"/>
    </row>
    <row r="27" spans="1:12" x14ac:dyDescent="0.25">
      <c r="A27" s="5">
        <v>25</v>
      </c>
      <c r="B27" s="9">
        <v>431623</v>
      </c>
      <c r="C27" s="10">
        <v>1</v>
      </c>
      <c r="D27" s="10">
        <v>2.5</v>
      </c>
      <c r="E27" s="10">
        <v>1</v>
      </c>
      <c r="F27" s="10">
        <v>1</v>
      </c>
      <c r="G27" s="10">
        <v>2.5</v>
      </c>
      <c r="H27" s="11">
        <f t="shared" si="0"/>
        <v>8</v>
      </c>
      <c r="I27" s="11">
        <f>$I$34-Tabel362623578910[[#This Row],[aantal fouten]]</f>
        <v>24</v>
      </c>
      <c r="J27" s="12">
        <f t="shared" si="2"/>
        <v>7.6</v>
      </c>
      <c r="L27" s="1"/>
    </row>
    <row r="28" spans="1:12" x14ac:dyDescent="0.25">
      <c r="A28" s="5">
        <v>26</v>
      </c>
      <c r="B28" s="9">
        <v>431643</v>
      </c>
      <c r="C28" s="31">
        <v>1</v>
      </c>
      <c r="D28" s="31">
        <v>2.75</v>
      </c>
      <c r="E28" s="31">
        <v>1</v>
      </c>
      <c r="F28" s="31">
        <v>3</v>
      </c>
      <c r="G28" s="31">
        <v>2.75</v>
      </c>
      <c r="H28" s="32">
        <f>SUM(C28:G28)</f>
        <v>10.5</v>
      </c>
      <c r="I28" s="32">
        <f>$I$34-Tabel362623578910[[#This Row],[aantal fouten]]</f>
        <v>21.5</v>
      </c>
      <c r="J28" s="33">
        <f t="shared" si="2"/>
        <v>6.8</v>
      </c>
      <c r="L28" s="1"/>
    </row>
    <row r="29" spans="1:12" x14ac:dyDescent="0.25">
      <c r="A29" s="5">
        <v>27</v>
      </c>
      <c r="B29" s="9">
        <v>431664</v>
      </c>
      <c r="C29" s="10">
        <v>2</v>
      </c>
      <c r="D29" s="10">
        <v>4.75</v>
      </c>
      <c r="E29" s="10">
        <v>5</v>
      </c>
      <c r="F29" s="10">
        <v>3</v>
      </c>
      <c r="G29" s="10">
        <v>4.25</v>
      </c>
      <c r="H29" s="11">
        <f t="shared" si="0"/>
        <v>19</v>
      </c>
      <c r="I29" s="11">
        <f>$I$34-Tabel362623578910[[#This Row],[aantal fouten]]</f>
        <v>13</v>
      </c>
      <c r="J29" s="12">
        <f t="shared" si="2"/>
        <v>4.5</v>
      </c>
      <c r="L29" s="1"/>
    </row>
    <row r="30" spans="1:12" x14ac:dyDescent="0.25">
      <c r="A30" s="5">
        <v>28</v>
      </c>
      <c r="B30" s="9">
        <v>431667</v>
      </c>
      <c r="C30" s="10">
        <v>0.5</v>
      </c>
      <c r="D30" s="10">
        <v>1</v>
      </c>
      <c r="E30" s="10">
        <v>2</v>
      </c>
      <c r="F30" s="10">
        <v>1</v>
      </c>
      <c r="G30" s="10">
        <v>0.75</v>
      </c>
      <c r="H30" s="11">
        <f t="shared" si="0"/>
        <v>5.25</v>
      </c>
      <c r="I30" s="11">
        <f>$I$34-Tabel362623578910[[#This Row],[aantal fouten]]</f>
        <v>26.75</v>
      </c>
      <c r="J30" s="12">
        <f t="shared" si="2"/>
        <v>8.3000000000000007</v>
      </c>
      <c r="L30" s="1"/>
    </row>
    <row r="31" spans="1:12" x14ac:dyDescent="0.25">
      <c r="A31" s="5">
        <v>29</v>
      </c>
      <c r="B31" s="9">
        <v>431680</v>
      </c>
      <c r="C31" s="10">
        <v>0.5</v>
      </c>
      <c r="D31" s="10">
        <v>0.25</v>
      </c>
      <c r="E31" s="10">
        <v>3</v>
      </c>
      <c r="F31" s="10">
        <v>2</v>
      </c>
      <c r="G31" s="10">
        <v>1</v>
      </c>
      <c r="H31" s="11">
        <f t="shared" si="0"/>
        <v>6.75</v>
      </c>
      <c r="I31" s="11">
        <f>$I$34-Tabel362623578910[[#This Row],[aantal fouten]]</f>
        <v>25.25</v>
      </c>
      <c r="J31" s="12">
        <f t="shared" si="2"/>
        <v>7.9</v>
      </c>
      <c r="L31" s="1"/>
    </row>
    <row r="32" spans="1:12" x14ac:dyDescent="0.25">
      <c r="A32" s="5">
        <v>30</v>
      </c>
      <c r="B32" s="9">
        <v>432624</v>
      </c>
      <c r="C32" s="10">
        <v>2</v>
      </c>
      <c r="D32" s="10">
        <v>2.5</v>
      </c>
      <c r="E32" s="10">
        <v>3</v>
      </c>
      <c r="F32" s="10">
        <v>2</v>
      </c>
      <c r="G32" s="10">
        <v>3.25</v>
      </c>
      <c r="H32" s="11">
        <f t="shared" si="0"/>
        <v>12.75</v>
      </c>
      <c r="I32" s="11">
        <f>$I$34-Tabel362623578910[[#This Row],[aantal fouten]]</f>
        <v>19.25</v>
      </c>
      <c r="J32" s="12">
        <f t="shared" si="2"/>
        <v>6.2</v>
      </c>
      <c r="L32" s="1"/>
    </row>
    <row r="33" spans="2:13" x14ac:dyDescent="0.25">
      <c r="B33" s="15" t="s">
        <v>12</v>
      </c>
      <c r="C33" s="11">
        <f t="shared" ref="C33:J33" si="3">AVERAGE(C3:C32)</f>
        <v>1.5666666666666667</v>
      </c>
      <c r="D33" s="11">
        <f t="shared" si="3"/>
        <v>2.8166666666666669</v>
      </c>
      <c r="E33" s="11">
        <f t="shared" si="3"/>
        <v>2.65</v>
      </c>
      <c r="F33" s="11">
        <f t="shared" si="3"/>
        <v>2.35</v>
      </c>
      <c r="G33" s="11">
        <f t="shared" si="3"/>
        <v>2.125</v>
      </c>
      <c r="H33" s="11">
        <f t="shared" si="3"/>
        <v>11.508333333333333</v>
      </c>
      <c r="I33" s="11">
        <f t="shared" si="3"/>
        <v>20.491666666666667</v>
      </c>
      <c r="J33" s="11">
        <f t="shared" si="3"/>
        <v>6.5466666666666669</v>
      </c>
      <c r="L33" s="1"/>
    </row>
    <row r="34" spans="2:13" x14ac:dyDescent="0.25">
      <c r="B34" s="15" t="s">
        <v>11</v>
      </c>
      <c r="C34" s="1">
        <v>8.5</v>
      </c>
      <c r="D34" s="1">
        <v>7</v>
      </c>
      <c r="E34" s="1">
        <v>5</v>
      </c>
      <c r="F34" s="1">
        <v>5</v>
      </c>
      <c r="G34" s="1">
        <v>6.5</v>
      </c>
      <c r="H34" s="1">
        <f>SUM(C34:G34)</f>
        <v>32</v>
      </c>
      <c r="I34" s="1">
        <f>SUM(C34:G34)</f>
        <v>32</v>
      </c>
      <c r="J34" s="1">
        <v>10</v>
      </c>
    </row>
    <row r="35" spans="2:13" x14ac:dyDescent="0.25">
      <c r="C35" s="29">
        <f>C34/3</f>
        <v>2.8333333333333335</v>
      </c>
      <c r="D35" s="29">
        <f t="shared" ref="D35:G35" si="4">D34/3</f>
        <v>2.3333333333333335</v>
      </c>
      <c r="E35" s="29">
        <f t="shared" si="4"/>
        <v>1.6666666666666667</v>
      </c>
      <c r="F35" s="29">
        <f t="shared" si="4"/>
        <v>1.6666666666666667</v>
      </c>
      <c r="G35" s="29">
        <f t="shared" si="4"/>
        <v>2.1666666666666665</v>
      </c>
      <c r="L35" s="18"/>
    </row>
    <row r="36" spans="2:13" x14ac:dyDescent="0.25">
      <c r="L36" s="20"/>
    </row>
    <row r="37" spans="2:13" x14ac:dyDescent="0.25">
      <c r="L37" s="21"/>
    </row>
    <row r="38" spans="2:13" x14ac:dyDescent="0.25">
      <c r="L38" s="22"/>
    </row>
    <row r="39" spans="2:13" x14ac:dyDescent="0.25">
      <c r="L39" s="23"/>
    </row>
    <row r="40" spans="2:13" x14ac:dyDescent="0.25">
      <c r="L40" s="24"/>
    </row>
    <row r="41" spans="2:13" x14ac:dyDescent="0.25">
      <c r="L41" s="25"/>
    </row>
    <row r="42" spans="2:13" x14ac:dyDescent="0.25">
      <c r="L42" s="26"/>
    </row>
    <row r="43" spans="2:13" x14ac:dyDescent="0.25">
      <c r="L43" s="27"/>
    </row>
    <row r="44" spans="2:13" x14ac:dyDescent="0.25">
      <c r="L44" s="28"/>
    </row>
    <row r="45" spans="2:13" x14ac:dyDescent="0.25">
      <c r="M45" s="1"/>
    </row>
  </sheetData>
  <conditionalFormatting sqref="C3:D32">
    <cfRule type="colorScale" priority="143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4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D32">
    <cfRule type="colorScale" priority="145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4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C3:C32">
    <cfRule type="colorScale" priority="4">
      <colorScale>
        <cfvo type="num" val="0"/>
        <cfvo type="num" val="$C$35"/>
        <cfvo type="num" val="8.5"/>
        <color rgb="FF00B050"/>
        <color rgb="FFFFFF00"/>
        <color rgb="FFFF0000"/>
      </colorScale>
    </cfRule>
    <cfRule type="colorScale" priority="5">
      <colorScale>
        <cfvo type="num" val="0"/>
        <cfvo type="percent" val="33.299999999999997"/>
        <cfvo type="num" val="&quot;8.5&quot;"/>
        <color rgb="FF00B050"/>
        <color rgb="FFFFFF00"/>
        <color rgb="FFFF0000"/>
      </colorScale>
    </cfRule>
    <cfRule type="colorScale" priority="147">
      <colorScale>
        <cfvo type="num" val="0"/>
        <cfvo type="percent" val="33.299999999999997"/>
        <cfvo type="num" val="8.5"/>
        <color rgb="FF00B050"/>
        <color rgb="FFFFFF00"/>
        <color rgb="FFFF0000"/>
      </colorScale>
    </cfRule>
    <cfRule type="colorScale" priority="148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4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5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32">
    <cfRule type="colorScale" priority="3">
      <colorScale>
        <cfvo type="num" val="0"/>
        <cfvo type="num" val="$D$35"/>
        <cfvo type="num" val="7"/>
        <color rgb="FF00B050"/>
        <color rgb="FFFFFF00"/>
        <color rgb="FFFF0000"/>
      </colorScale>
    </cfRule>
    <cfRule type="colorScale" priority="6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51">
      <colorScale>
        <cfvo type="num" val="0"/>
        <cfvo type="percent" val="33.299999999999997"/>
        <cfvo type="num" val="7"/>
        <color rgb="FF00B050"/>
        <color rgb="FFFFFF00"/>
        <color rgb="FFFF0000"/>
      </colorScale>
    </cfRule>
    <cfRule type="colorScale" priority="152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53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D3">
    <cfRule type="colorScale" priority="154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55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56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D3:D32">
    <cfRule type="colorScale" priority="157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5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5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160">
      <colorScale>
        <cfvo type="num" val="0"/>
        <cfvo type="percent" val="&quot;33.3&quot;"/>
        <cfvo type="num" val="10"/>
        <color rgb="FF00B050"/>
        <color rgb="FFFFFF00"/>
        <color rgb="FFFF0000"/>
      </colorScale>
    </cfRule>
    <cfRule type="colorScale" priority="16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162">
      <colorScale>
        <cfvo type="num" val="0"/>
        <cfvo type="percent" val="33.299999999999997"/>
        <cfvo type="num" val="15"/>
        <color rgb="FF00B050"/>
        <color rgb="FFFFFF00"/>
        <color rgb="FFFF0000"/>
      </colorScale>
    </cfRule>
    <cfRule type="colorScale" priority="163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164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5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</conditionalFormatting>
  <conditionalFormatting sqref="E3:G3">
    <cfRule type="colorScale" priority="166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6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68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G32">
    <cfRule type="colorScale" priority="169">
      <colorScale>
        <cfvo type="num" val="0"/>
        <cfvo type="formula" val="$C$34/3"/>
        <cfvo type="num" val="10"/>
        <color rgb="FF00B050"/>
        <color rgb="FFFFFF00"/>
        <color rgb="FFFF0000"/>
      </colorScale>
    </cfRule>
    <cfRule type="colorScale" priority="170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1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</conditionalFormatting>
  <conditionalFormatting sqref="E3:E32">
    <cfRule type="colorScale" priority="9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172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1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32">
    <cfRule type="colorScale" priority="8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174">
      <colorScale>
        <cfvo type="num" val="0"/>
        <cfvo type="percent" val="33.299999999999997"/>
        <cfvo type="num" val="5"/>
        <color rgb="FF00B050"/>
        <color rgb="FFFFFF00"/>
        <color rgb="FFFF0000"/>
      </colorScale>
    </cfRule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32">
    <cfRule type="colorScale" priority="1">
      <colorScale>
        <cfvo type="num" val="0"/>
        <cfvo type="num" val="$G$35"/>
        <cfvo type="num" val="6.5"/>
        <color rgb="FF00B050"/>
        <color rgb="FFFFFF00"/>
        <color rgb="FFFF0000"/>
      </colorScale>
    </cfRule>
    <cfRule type="colorScale" priority="7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  <cfRule type="colorScale" priority="176">
      <colorScale>
        <cfvo type="num" val="0"/>
        <cfvo type="percent" val="33.299999999999997"/>
        <cfvo type="num" val="6.5"/>
        <color rgb="FF00B050"/>
        <color rgb="FFFFFF00"/>
        <color rgb="FFFF0000"/>
      </colorScale>
    </cfRule>
  </conditionalFormatting>
  <conditionalFormatting sqref="L35:L44">
    <cfRule type="colorScale" priority="177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78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conditionalFormatting sqref="E3:F32">
    <cfRule type="colorScale" priority="2">
      <colorScale>
        <cfvo type="num" val="0"/>
        <cfvo type="num" val="$E$35"/>
        <cfvo type="num" val="5"/>
        <color rgb="FF00B050"/>
        <color rgb="FFFFFF00"/>
        <color rgb="FFFF0000"/>
      </colorScale>
    </cfRule>
  </conditionalFormatting>
  <conditionalFormatting sqref="L6:L9 L11:L15">
    <cfRule type="colorScale" priority="179">
      <colorScale>
        <cfvo type="num" val="0"/>
        <cfvo type="percent" val="33.299999999999997"/>
        <cfvo type="num" val="10"/>
        <color rgb="FF00B050"/>
        <color rgb="FFFFFF00"/>
        <color rgb="FFFF0000"/>
      </colorScale>
    </cfRule>
    <cfRule type="colorScale" priority="180">
      <colorScale>
        <cfvo type="num" val="0"/>
        <cfvo type="percent" val="33.299999999999997"/>
        <cfvo type="num" val="10"/>
        <color rgb="FF008000"/>
        <color rgb="FFFFFF00"/>
        <color rgb="FFFF0000"/>
      </colorScale>
    </cfRule>
  </conditionalFormatting>
  <pageMargins left="0.7" right="0.7" top="0.75" bottom="0.75" header="0.3" footer="0.3"/>
  <pageSetup paperSize="9" scale="83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SO 3</vt:lpstr>
      <vt:lpstr>Eindtoets hfd 2</vt:lpstr>
      <vt:lpstr>SO 2</vt:lpstr>
      <vt:lpstr>Eindtoets hfd 1</vt:lpstr>
      <vt:lpstr>SO 1</vt:lpstr>
    </vt:vector>
  </TitlesOfParts>
  <Company>Oostvaarders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dronkerss</dc:creator>
  <cp:lastModifiedBy>Sander</cp:lastModifiedBy>
  <cp:lastPrinted>2020-02-10T17:29:35Z</cp:lastPrinted>
  <dcterms:created xsi:type="dcterms:W3CDTF">2009-09-21T14:06:06Z</dcterms:created>
  <dcterms:modified xsi:type="dcterms:W3CDTF">2020-03-01T15:12:17Z</dcterms:modified>
</cp:coreProperties>
</file>