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Share\Website\Frans op het OVC\cijfers\"/>
    </mc:Choice>
  </mc:AlternateContent>
  <xr:revisionPtr revIDLastSave="0" documentId="13_ncr:1_{F38E69C9-1E43-49D7-ACF7-C0296AFB9290}" xr6:coauthVersionLast="45" xr6:coauthVersionMax="45" xr10:uidLastSave="{00000000-0000-0000-0000-000000000000}"/>
  <bookViews>
    <workbookView xWindow="-120" yWindow="-120" windowWidth="29040" windowHeight="15840" tabRatio="927" xr2:uid="{00000000-000D-0000-FFFF-FFFF00000000}"/>
  </bookViews>
  <sheets>
    <sheet name="Eindtoets hfd 5" sheetId="15" r:id="rId1"/>
    <sheet name="Eindtoets hfd 3" sheetId="14" r:id="rId2"/>
    <sheet name="Eindtoets hfd 2" sheetId="13" r:id="rId3"/>
    <sheet name="Eindtoets hfd 1" sheetId="12" r:id="rId4"/>
  </sheets>
  <definedNames>
    <definedName name="_xlnm._FilterDatabase" localSheetId="3" hidden="1">'Eindtoets hfd 1'!$A$2:$M$26</definedName>
    <definedName name="_xlnm._FilterDatabase" localSheetId="2" hidden="1">'Eindtoets hfd 2'!$A$2:$O$27</definedName>
    <definedName name="_xlnm._FilterDatabase" localSheetId="1" hidden="1">'Eindtoets hfd 3'!$A$2:$M$27</definedName>
    <definedName name="_xlnm._FilterDatabase" localSheetId="0" hidden="1">'Eindtoets hfd 5'!$A$2:$M$27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5" l="1"/>
  <c r="K4" i="15"/>
  <c r="K6" i="15"/>
  <c r="K7" i="15"/>
  <c r="K8" i="15"/>
  <c r="K9" i="15"/>
  <c r="K10" i="15"/>
  <c r="K12" i="15"/>
  <c r="K13" i="15"/>
  <c r="K14" i="15"/>
  <c r="K15" i="15"/>
  <c r="K16" i="15"/>
  <c r="K17" i="15"/>
  <c r="K18" i="15"/>
  <c r="K19" i="15"/>
  <c r="K20" i="15"/>
  <c r="K21" i="15"/>
  <c r="K23" i="15"/>
  <c r="K24" i="15"/>
  <c r="K25" i="15"/>
  <c r="K26" i="15"/>
  <c r="J30" i="15" l="1"/>
  <c r="I30" i="15"/>
  <c r="H30" i="15"/>
  <c r="G30" i="15"/>
  <c r="F30" i="15"/>
  <c r="E30" i="15"/>
  <c r="D30" i="15"/>
  <c r="C30" i="15"/>
  <c r="K29" i="15"/>
  <c r="L29" i="15" s="1"/>
  <c r="J28" i="15"/>
  <c r="I28" i="15"/>
  <c r="H28" i="15"/>
  <c r="G28" i="15"/>
  <c r="F28" i="15"/>
  <c r="E28" i="15"/>
  <c r="D28" i="15"/>
  <c r="C28" i="15"/>
  <c r="K3" i="15"/>
  <c r="L6" i="15" l="1"/>
  <c r="N6" i="15" s="1"/>
  <c r="L14" i="15"/>
  <c r="M14" i="15" s="1"/>
  <c r="N14" i="15" s="1"/>
  <c r="L15" i="15"/>
  <c r="M15" i="15" s="1"/>
  <c r="N15" i="15" s="1"/>
  <c r="L8" i="15"/>
  <c r="M8" i="15" s="1"/>
  <c r="N8" i="15" s="1"/>
  <c r="L16" i="15"/>
  <c r="N16" i="15" s="1"/>
  <c r="L24" i="15"/>
  <c r="N24" i="15" s="1"/>
  <c r="L9" i="15"/>
  <c r="M9" i="15" s="1"/>
  <c r="L17" i="15"/>
  <c r="N17" i="15" s="1"/>
  <c r="L25" i="15"/>
  <c r="M25" i="15" s="1"/>
  <c r="N25" i="15" s="1"/>
  <c r="L12" i="15"/>
  <c r="N12" i="15" s="1"/>
  <c r="L10" i="15"/>
  <c r="M10" i="15" s="1"/>
  <c r="N10" i="15" s="1"/>
  <c r="L18" i="15"/>
  <c r="M18" i="15" s="1"/>
  <c r="N18" i="15" s="1"/>
  <c r="L27" i="15"/>
  <c r="L19" i="15"/>
  <c r="M19" i="15" s="1"/>
  <c r="N19" i="15" s="1"/>
  <c r="L4" i="15"/>
  <c r="L13" i="15"/>
  <c r="M13" i="15" s="1"/>
  <c r="N13" i="15" s="1"/>
  <c r="L21" i="15"/>
  <c r="M21" i="15" s="1"/>
  <c r="N21" i="15" s="1"/>
  <c r="L7" i="15"/>
  <c r="M7" i="15" s="1"/>
  <c r="N7" i="15" s="1"/>
  <c r="L23" i="15"/>
  <c r="L20" i="15"/>
  <c r="M20" i="15" s="1"/>
  <c r="N20" i="15" s="1"/>
  <c r="L26" i="15"/>
  <c r="N26" i="15" s="1"/>
  <c r="K28" i="15"/>
  <c r="L3" i="15"/>
  <c r="K22" i="14"/>
  <c r="K23" i="14"/>
  <c r="K6" i="14"/>
  <c r="K4" i="14"/>
  <c r="N23" i="15" l="1"/>
  <c r="M3" i="15"/>
  <c r="L28" i="15"/>
  <c r="K25" i="14"/>
  <c r="M28" i="15" l="1"/>
  <c r="D30" i="14"/>
  <c r="E30" i="14"/>
  <c r="F30" i="14"/>
  <c r="G30" i="14"/>
  <c r="H30" i="14"/>
  <c r="I30" i="14"/>
  <c r="J30" i="14"/>
  <c r="M4" i="13"/>
  <c r="N4" i="13" s="1"/>
  <c r="O4" i="13" s="1"/>
  <c r="C28" i="14"/>
  <c r="D28" i="14"/>
  <c r="E28" i="14"/>
  <c r="F28" i="14"/>
  <c r="G28" i="14"/>
  <c r="H28" i="14"/>
  <c r="I28" i="14"/>
  <c r="J28" i="14"/>
  <c r="K27" i="14"/>
  <c r="C30" i="14"/>
  <c r="K29" i="14"/>
  <c r="L29" i="14" s="1"/>
  <c r="K26" i="14"/>
  <c r="K24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8" i="14"/>
  <c r="K7" i="14"/>
  <c r="K3" i="14"/>
  <c r="L25" i="14" l="1"/>
  <c r="N25" i="14" s="1"/>
  <c r="L6" i="14"/>
  <c r="L22" i="14"/>
  <c r="L4" i="14"/>
  <c r="L23" i="14"/>
  <c r="L15" i="14"/>
  <c r="M15" i="14" s="1"/>
  <c r="L7" i="14"/>
  <c r="M7" i="14" s="1"/>
  <c r="L8" i="14"/>
  <c r="M8" i="14" s="1"/>
  <c r="K28" i="14"/>
  <c r="L16" i="14"/>
  <c r="M16" i="14" s="1"/>
  <c r="L24" i="14"/>
  <c r="M24" i="14" s="1"/>
  <c r="L10" i="14"/>
  <c r="M10" i="14" s="1"/>
  <c r="L26" i="14"/>
  <c r="M26" i="14" s="1"/>
  <c r="L19" i="14"/>
  <c r="M19" i="14" s="1"/>
  <c r="L11" i="14"/>
  <c r="M11" i="14" s="1"/>
  <c r="L12" i="14"/>
  <c r="M12" i="14" s="1"/>
  <c r="L20" i="14"/>
  <c r="M20" i="14" s="1"/>
  <c r="L27" i="14"/>
  <c r="M27" i="14" s="1"/>
  <c r="L17" i="14"/>
  <c r="M17" i="14" s="1"/>
  <c r="L18" i="14"/>
  <c r="M18" i="14" s="1"/>
  <c r="L13" i="14"/>
  <c r="M13" i="14" s="1"/>
  <c r="L21" i="14"/>
  <c r="M21" i="14" s="1"/>
  <c r="L14" i="14"/>
  <c r="M14" i="14" s="1"/>
  <c r="L3" i="14"/>
  <c r="K3" i="12"/>
  <c r="M5" i="13"/>
  <c r="L28" i="14" l="1"/>
  <c r="M3" i="14"/>
  <c r="M28" i="14" s="1"/>
  <c r="M11" i="13"/>
  <c r="M18" i="13" l="1"/>
  <c r="M6" i="13"/>
  <c r="N6" i="13" s="1"/>
  <c r="M7" i="13"/>
  <c r="M8" i="13"/>
  <c r="N8" i="13" s="1"/>
  <c r="M10" i="13"/>
  <c r="N10" i="13" s="1"/>
  <c r="M12" i="13"/>
  <c r="N12" i="13" s="1"/>
  <c r="M13" i="13"/>
  <c r="N13" i="13" s="1"/>
  <c r="M14" i="13"/>
  <c r="N14" i="13" s="1"/>
  <c r="M15" i="13"/>
  <c r="N15" i="13" s="1"/>
  <c r="M16" i="13"/>
  <c r="N16" i="13" s="1"/>
  <c r="M17" i="13"/>
  <c r="M19" i="13"/>
  <c r="N19" i="13" s="1"/>
  <c r="M20" i="13"/>
  <c r="N20" i="13" s="1"/>
  <c r="M21" i="13"/>
  <c r="N21" i="13" s="1"/>
  <c r="M22" i="13"/>
  <c r="N22" i="13" s="1"/>
  <c r="M23" i="13"/>
  <c r="N23" i="13" s="1"/>
  <c r="M24" i="13"/>
  <c r="N24" i="13" s="1"/>
  <c r="M25" i="13"/>
  <c r="N25" i="13" s="1"/>
  <c r="M26" i="13"/>
  <c r="N26" i="13" s="1"/>
  <c r="O26" i="13" s="1"/>
  <c r="M3" i="13"/>
  <c r="N3" i="13" s="1"/>
  <c r="O3" i="13" s="1"/>
  <c r="N3" i="15" s="1"/>
  <c r="N7" i="13"/>
  <c r="N17" i="13"/>
  <c r="M29" i="13"/>
  <c r="D30" i="13" l="1"/>
  <c r="E30" i="13"/>
  <c r="F30" i="13"/>
  <c r="G30" i="13"/>
  <c r="H30" i="13"/>
  <c r="I30" i="13"/>
  <c r="J30" i="13"/>
  <c r="K30" i="13"/>
  <c r="L30" i="13"/>
  <c r="J28" i="13"/>
  <c r="K28" i="13"/>
  <c r="L28" i="13"/>
  <c r="I28" i="13"/>
  <c r="H28" i="13"/>
  <c r="G28" i="13"/>
  <c r="F28" i="13"/>
  <c r="E28" i="13"/>
  <c r="D28" i="13"/>
  <c r="C28" i="13"/>
  <c r="C30" i="13"/>
  <c r="N18" i="13"/>
  <c r="O18" i="13" s="1"/>
  <c r="O6" i="13" l="1"/>
  <c r="N6" i="14" s="1"/>
  <c r="O16" i="13"/>
  <c r="O20" i="13"/>
  <c r="O13" i="13"/>
  <c r="O21" i="13"/>
  <c r="O14" i="13"/>
  <c r="O12" i="13"/>
  <c r="O7" i="13"/>
  <c r="O17" i="13"/>
  <c r="O8" i="13"/>
  <c r="O10" i="13"/>
  <c r="O15" i="13"/>
  <c r="O19" i="13"/>
  <c r="O23" i="13"/>
  <c r="N23" i="14" s="1"/>
  <c r="M28" i="13"/>
  <c r="O24" i="13"/>
  <c r="O22" i="13"/>
  <c r="N22" i="14" s="1"/>
  <c r="K14" i="12"/>
  <c r="K15" i="12"/>
  <c r="K19" i="12"/>
  <c r="K18" i="12"/>
  <c r="K11" i="12"/>
  <c r="K24" i="12"/>
  <c r="K17" i="12"/>
  <c r="K20" i="12"/>
  <c r="K12" i="12"/>
  <c r="K5" i="12"/>
  <c r="K25" i="12"/>
  <c r="K6" i="12"/>
  <c r="K21" i="12"/>
  <c r="K13" i="12"/>
  <c r="N28" i="15" l="1"/>
  <c r="N28" i="13"/>
  <c r="O28" i="13"/>
  <c r="K26" i="12"/>
  <c r="K23" i="12" l="1"/>
  <c r="K7" i="12"/>
  <c r="K9" i="12"/>
  <c r="K10" i="12"/>
  <c r="K22" i="12"/>
  <c r="K16" i="12"/>
  <c r="K8" i="12"/>
  <c r="D29" i="12" l="1"/>
  <c r="E29" i="12"/>
  <c r="F29" i="12"/>
  <c r="G29" i="12"/>
  <c r="H29" i="12"/>
  <c r="I29" i="12"/>
  <c r="J29" i="12"/>
  <c r="C29" i="12"/>
  <c r="D27" i="12" l="1"/>
  <c r="E27" i="12"/>
  <c r="F27" i="12"/>
  <c r="G27" i="12"/>
  <c r="H27" i="12"/>
  <c r="I27" i="12"/>
  <c r="J27" i="12"/>
  <c r="K28" i="12" l="1"/>
  <c r="L19" i="12" l="1"/>
  <c r="L18" i="12"/>
  <c r="L11" i="12"/>
  <c r="M11" i="12" s="1"/>
  <c r="L12" i="12"/>
  <c r="L20" i="12"/>
  <c r="L25" i="12"/>
  <c r="L5" i="12"/>
  <c r="M5" i="12" s="1"/>
  <c r="L15" i="12"/>
  <c r="L14" i="12"/>
  <c r="L24" i="12"/>
  <c r="L21" i="12"/>
  <c r="L13" i="12"/>
  <c r="L3" i="12"/>
  <c r="L6" i="12"/>
  <c r="L17" i="12"/>
  <c r="L8" i="12"/>
  <c r="L26" i="12"/>
  <c r="L16" i="12"/>
  <c r="L23" i="12"/>
  <c r="L9" i="12"/>
  <c r="M9" i="12" s="1"/>
  <c r="L22" i="12"/>
  <c r="L10" i="12"/>
  <c r="L7" i="12"/>
  <c r="P5" i="13" l="1"/>
  <c r="P11" i="13"/>
  <c r="M12" i="12"/>
  <c r="N12" i="14" s="1"/>
  <c r="M16" i="12"/>
  <c r="M18" i="12"/>
  <c r="M8" i="12"/>
  <c r="M26" i="12"/>
  <c r="M13" i="12"/>
  <c r="M23" i="12"/>
  <c r="M24" i="12"/>
  <c r="M14" i="12"/>
  <c r="M15" i="12"/>
  <c r="M7" i="12"/>
  <c r="M17" i="12"/>
  <c r="M10" i="12"/>
  <c r="N10" i="14" s="1"/>
  <c r="M6" i="12"/>
  <c r="M25" i="12"/>
  <c r="M22" i="12"/>
  <c r="M3" i="12"/>
  <c r="M20" i="12"/>
  <c r="M21" i="12"/>
  <c r="M19" i="12"/>
  <c r="C27" i="12"/>
  <c r="P7" i="13" l="1"/>
  <c r="N8" i="14"/>
  <c r="P10" i="13"/>
  <c r="N11" i="14"/>
  <c r="P19" i="13"/>
  <c r="N20" i="14"/>
  <c r="P17" i="13"/>
  <c r="N18" i="14"/>
  <c r="P8" i="13"/>
  <c r="P18" i="13"/>
  <c r="N19" i="14"/>
  <c r="P12" i="13"/>
  <c r="N13" i="14"/>
  <c r="P3" i="13"/>
  <c r="N3" i="14"/>
  <c r="P21" i="13"/>
  <c r="P15" i="13"/>
  <c r="N16" i="14"/>
  <c r="P14" i="13"/>
  <c r="N15" i="14"/>
  <c r="P25" i="13"/>
  <c r="N26" i="14"/>
  <c r="P23" i="13"/>
  <c r="N24" i="14"/>
  <c r="P20" i="13"/>
  <c r="N21" i="14"/>
  <c r="P16" i="13"/>
  <c r="N17" i="14"/>
  <c r="P22" i="13"/>
  <c r="P24" i="13"/>
  <c r="P6" i="13"/>
  <c r="N7" i="14"/>
  <c r="P13" i="13"/>
  <c r="N14" i="14"/>
  <c r="P26" i="13"/>
  <c r="K27" i="12"/>
  <c r="P28" i="13" l="1"/>
  <c r="N28" i="14"/>
  <c r="L27" i="12"/>
  <c r="M27" i="12" l="1"/>
</calcChain>
</file>

<file path=xl/sharedStrings.xml><?xml version="1.0" encoding="utf-8"?>
<sst xmlns="http://schemas.openxmlformats.org/spreadsheetml/2006/main" count="122" uniqueCount="51">
  <si>
    <t>voldoende</t>
  </si>
  <si>
    <t>onvoldoende</t>
  </si>
  <si>
    <t>goed</t>
  </si>
  <si>
    <t>ruim voldoende</t>
  </si>
  <si>
    <t>bijna voldoende</t>
  </si>
  <si>
    <t>zeer slecht</t>
  </si>
  <si>
    <t>zeer onvoldoende</t>
  </si>
  <si>
    <t>slecht</t>
  </si>
  <si>
    <t>net voldoende</t>
  </si>
  <si>
    <t>aantal fouten</t>
  </si>
  <si>
    <t>leerlingnummer</t>
  </si>
  <si>
    <t>maximaal te behalen:</t>
  </si>
  <si>
    <t>gemiddelde:</t>
  </si>
  <si>
    <t>normeringsterm:</t>
  </si>
  <si>
    <t>aantal punten</t>
  </si>
  <si>
    <t>Eindtoets hoofdstuk 1</t>
  </si>
  <si>
    <t>luisteren</t>
  </si>
  <si>
    <t>vocabulaire NF</t>
  </si>
  <si>
    <t>lezen</t>
  </si>
  <si>
    <t>uitmuntend</t>
  </si>
  <si>
    <t>phrases-clés / schrijven</t>
  </si>
  <si>
    <t>vocabulaire FN</t>
  </si>
  <si>
    <t>2A.fa2</t>
  </si>
  <si>
    <t>passé composé</t>
  </si>
  <si>
    <t>het werkwoord vouloir</t>
  </si>
  <si>
    <t>voorzetsels bij landen en steden/dorpen</t>
  </si>
  <si>
    <t>Eindtoets hoofdstuk 2</t>
  </si>
  <si>
    <t>schrijven</t>
  </si>
  <si>
    <t>vraagzinnen</t>
  </si>
  <si>
    <t>het werkwoord pouvoir</t>
  </si>
  <si>
    <t>de ontkenning</t>
  </si>
  <si>
    <t>phrases-clés</t>
  </si>
  <si>
    <t>bonusvraag: voca + grammatica</t>
  </si>
  <si>
    <t>&lt;</t>
  </si>
  <si>
    <t>Let op: in deze kolom staat het aantal gescoorde punten</t>
  </si>
  <si>
    <t>en in de andere kolommen staat het aantal gemaakte fouten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</si>
  <si>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rapportcijfer</t>
    </r>
  </si>
  <si>
    <t>versie B</t>
  </si>
  <si>
    <t>Eindtoets hoofdstuk 3</t>
  </si>
  <si>
    <t>gemiddelde cijfer</t>
  </si>
  <si>
    <t>l'imparfait</t>
  </si>
  <si>
    <t>regelmatige werkwoorden op -ir</t>
  </si>
  <si>
    <t>het pers. voornaamw. als lijdend voorwerp</t>
  </si>
  <si>
    <t>cijfer eindtoets 1</t>
  </si>
  <si>
    <t>cijfer eindtoets 2</t>
  </si>
  <si>
    <t>cijfer eindtoets 3</t>
  </si>
  <si>
    <t>Eindtoets hoofdstuk 5</t>
  </si>
  <si>
    <t>cijfer eindtoets 5</t>
  </si>
  <si>
    <t>het bijvoeglijk naamwoord</t>
  </si>
  <si>
    <t>regelmatige werkwoorden op -re</t>
  </si>
  <si>
    <t>vergelijkingen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</si>
</sst>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B050"/>
      <name val="Calibri"/>
      <family val="2"/>
    </font>
    <font>
      <sz val="11"/>
      <color rgb="FF7ABB33"/>
      <name val="Calibri"/>
      <family val="2"/>
    </font>
    <font>
      <sz val="11"/>
      <color rgb="FFA0D565"/>
      <name val="Calibri"/>
      <family val="2"/>
    </font>
    <font>
      <sz val="11"/>
      <color rgb="FFCCFF33"/>
      <name val="Calibri"/>
      <family val="2"/>
    </font>
    <font>
      <sz val="11"/>
      <color rgb="FFFBE333"/>
      <name val="Calibri"/>
      <family val="2"/>
    </font>
    <font>
      <sz val="11"/>
      <color rgb="FFFFCC00"/>
      <name val="Calibri"/>
      <family val="2"/>
    </font>
    <font>
      <sz val="11"/>
      <color rgb="FFFF9933"/>
      <name val="Calibri"/>
      <family val="2"/>
    </font>
    <font>
      <sz val="11"/>
      <color rgb="FFFF6600"/>
      <name val="Calibri"/>
      <family val="2"/>
    </font>
    <font>
      <sz val="11"/>
      <color rgb="FFFF4B21"/>
      <name val="Calibri"/>
      <family val="2"/>
    </font>
    <font>
      <sz val="11"/>
      <color rgb="FFFF33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Wingdings 3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name val="Arial"/>
    </font>
    <font>
      <sz val="11"/>
      <name val="Calibri"/>
    </font>
    <font>
      <b/>
      <sz val="11"/>
      <color theme="1"/>
      <name val="Calibri"/>
      <scheme val="minor"/>
    </font>
    <font>
      <sz val="11"/>
      <name val="Calibri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right"/>
    </xf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6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0" xfId="0" applyFont="1"/>
    <xf numFmtId="2" fontId="25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center" textRotation="90" wrapText="1"/>
    </xf>
    <xf numFmtId="164" fontId="10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164" fontId="34" fillId="0" borderId="0" xfId="0" applyNumberFormat="1" applyFont="1" applyAlignment="1">
      <alignment horizontal="center"/>
    </xf>
    <xf numFmtId="0" fontId="35" fillId="0" borderId="0" xfId="0" applyFont="1" applyBorder="1" applyAlignment="1">
      <alignment horizontal="center" textRotation="90" wrapText="1"/>
    </xf>
    <xf numFmtId="0" fontId="36" fillId="0" borderId="0" xfId="0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Font="1"/>
    <xf numFmtId="2" fontId="34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right"/>
    </xf>
    <xf numFmtId="0" fontId="10" fillId="0" borderId="0" xfId="0" applyFont="1"/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6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colors>
    <mruColors>
      <color rgb="FF7ABB33"/>
      <color rgb="FF76B531"/>
      <color rgb="FF74B230"/>
      <color rgb="FF72AF2F"/>
      <color rgb="FFFBE333"/>
      <color rgb="FFA0D565"/>
      <color rgb="FFFBE121"/>
      <color rgb="FFFADD06"/>
      <color rgb="FF89CC40"/>
      <color rgb="FFB1E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39C893-2D49-421E-8DE3-3541E7203760}" name="Tabel36262357891034" displayName="Tabel36262357891034" ref="A2:N27" insertRowShift="1" totalsRowShown="0" headerRowDxfId="64" dataDxfId="63">
  <autoFilter ref="A2:N27" xr:uid="{00000000-0009-0000-0100-000009000000}"/>
  <sortState ref="A3:M26">
    <sortCondition ref="B3"/>
  </sortState>
  <tableColumns count="14">
    <tableColumn id="1" xr3:uid="{8D4ADF92-0569-4B2B-8E18-76D262B357FE}" name="2A.fa2" dataDxfId="62"/>
    <tableColumn id="2" xr3:uid="{D8D80E69-5C8A-4903-B41E-7F5D63728ABE}" name="leerlingnummer" dataDxfId="61"/>
    <tableColumn id="3" xr3:uid="{FB59D89B-7E81-4869-8B6E-AA0CF25586EF}" name="luisteren" dataDxfId="60"/>
    <tableColumn id="11" xr3:uid="{465BFB0A-6124-45A3-A190-E055B1A4BEFD}" name="vocabulaire FN" dataDxfId="59"/>
    <tableColumn id="14" xr3:uid="{9535B50F-60BC-4937-8490-B66C47CF4BF2}" name="vocabulaire NF" dataDxfId="58"/>
    <tableColumn id="5" xr3:uid="{CA231081-2285-4BAE-BF0E-210CA2E6FAD6}" name="het bijvoeglijk naamwoord" dataDxfId="57"/>
    <tableColumn id="12" xr3:uid="{D037B302-E637-415F-9A28-B59FB4265A88}" name="regelmatige werkwoorden op -re" dataDxfId="56"/>
    <tableColumn id="13" xr3:uid="{49DE3BDF-E844-4E36-9A06-096346473DF6}" name="vergelijkingen" dataDxfId="55"/>
    <tableColumn id="7" xr3:uid="{5AFB1C74-DA14-47D5-BBA6-35E368AD8CA4}" name="phrases-clés / schrijven" dataDxfId="54"/>
    <tableColumn id="8" xr3:uid="{BED0BCEB-6B53-4F17-B1EA-11F6FA7159DD}" name="lezen" dataDxfId="53"/>
    <tableColumn id="24" xr3:uid="{40CB92DF-A3DE-445F-AEFA-AC29D8C5E7D5}" name="aantal fouten" dataDxfId="52">
      <calculatedColumnFormula>SUM(C3:J3)</calculatedColumnFormula>
    </tableColumn>
    <tableColumn id="10" xr3:uid="{A05A39E5-294C-4478-BD6E-950898F8C434}" name="aantal punten" dataDxfId="51">
      <calculatedColumnFormula>$L$29-Tabel36262357891034[[#This Row],[aantal fouten]]</calculatedColumnFormula>
    </tableColumn>
    <tableColumn id="9" xr3:uid="{1242CC97-6088-43F9-9555-43128C2D4B31}" name="cijfer eindtoets 5" dataDxfId="50">
      <calculatedColumnFormula>ROUND(IF(($P$3&gt;=1),MIN(($P$3+(($L3*9)/$L$29)),(1+((($L3*9)/$L$29)*2)),(10-(((($L$29-$L3)*9)/$L$29)*0.5))),MAX(($P$3+(($L3*9)/$L$29)),(1+((($L3*9)/$L$29)*0.5)),(10-(((($L$29-$L3)*9)/$L$29)*2)))),1)</calculatedColumnFormula>
    </tableColumn>
    <tableColumn id="4" xr3:uid="{0F303B58-7DB9-40DB-A30A-A4D153B8D60D}" name="gemiddelde cijfer" dataDxfId="49">
      <calculatedColumnFormula>(Tabel36262357891034[[#This Row],[cijfer eindtoets 5]]+Tabel3626235789103[[#This Row],[cijfer eindtoets 3]]+Tabel3626235789102[[#This Row],[cijfer eindtoets 2]]+Tabel362623578910[[#This Row],[cijfer eindtoets 1]])/4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FD03E9-EB37-4CCD-946D-A400B0F65CAE}" name="Tabel3626235789103" displayName="Tabel3626235789103" ref="A2:N27" insertRowShift="1" totalsRowShown="0" headerRowDxfId="48" dataDxfId="47">
  <autoFilter ref="A2:N27" xr:uid="{00000000-0009-0000-0100-000009000000}"/>
  <sortState ref="A3:M26">
    <sortCondition ref="B3"/>
  </sortState>
  <tableColumns count="14">
    <tableColumn id="1" xr3:uid="{A9871757-E163-434F-8C85-C61D99B3A41F}" name="2A.fa2" dataDxfId="46"/>
    <tableColumn id="2" xr3:uid="{E21A67C4-1C78-4EFF-AE23-012456B4576C}" name="leerlingnummer" dataDxfId="45"/>
    <tableColumn id="3" xr3:uid="{9AF12442-FF88-4986-9166-0FE664B5A97D}" name="luisteren" dataDxfId="44"/>
    <tableColumn id="11" xr3:uid="{E5EA9E42-A00D-44A0-B667-6F8FF65B87B5}" name="vocabulaire FN" dataDxfId="43"/>
    <tableColumn id="14" xr3:uid="{D7984CDD-1A5B-4DA7-8AB4-A6E32E05CA7B}" name="vocabulaire NF" dataDxfId="42"/>
    <tableColumn id="5" xr3:uid="{6CC253E9-1E27-44B8-BFB0-630915F81A1A}" name="l'imparfait" dataDxfId="41"/>
    <tableColumn id="12" xr3:uid="{9D530155-A48E-44C2-928E-05E2EDC2A3F7}" name="regelmatige werkwoorden op -ir" dataDxfId="40"/>
    <tableColumn id="13" xr3:uid="{9A37E8F6-A39C-4931-BBD2-68A7B97AA7DD}" name="het pers. voornaamw. als lijdend voorwerp" dataDxfId="39"/>
    <tableColumn id="7" xr3:uid="{686A7D70-6A3B-492B-BC02-278DE48783D1}" name="phrases-clés / schrijven" dataDxfId="38"/>
    <tableColumn id="8" xr3:uid="{8617F4B6-EB73-47AA-A1FD-20D1241A6AF1}" name="lezen" dataDxfId="37"/>
    <tableColumn id="24" xr3:uid="{EDD4A7CD-A941-451F-A85B-442B9E2ED153}" name="aantal fouten" dataDxfId="36">
      <calculatedColumnFormula>SUM(C3:J3)</calculatedColumnFormula>
    </tableColumn>
    <tableColumn id="10" xr3:uid="{8B42DEAF-D3E0-4F6A-996B-F5B156088E16}" name="aantal punten" dataDxfId="35">
      <calculatedColumnFormula>$L$29-Tabel3626235789103[[#This Row],[aantal fouten]]</calculatedColumnFormula>
    </tableColumn>
    <tableColumn id="9" xr3:uid="{8059F259-20B5-47B1-92CD-AB83411418F3}" name="cijfer eindtoets 3" dataDxfId="34">
      <calculatedColumnFormula>ROUND(IF(($P$3&gt;=1),MIN(($P$3+(($L3*9)/$L$29)),(1+((($L3*9)/$L$29)*2)),(10-(((($L$29-$L3)*9)/$L$29)*0.5))),MAX(($P$3+(($L3*9)/$L$29)),(1+((($L3*9)/$L$29)*0.5)),(10-(((($L$29-$L3)*9)/$L$29)*2)))),1)</calculatedColumnFormula>
    </tableColumn>
    <tableColumn id="4" xr3:uid="{87DD281B-2218-4007-9FD5-623B91050776}" name="gemiddelde cijfer" dataDxfId="33">
      <calculatedColumnFormula>(Tabel3626235789103[[#This Row],[cijfer eindtoets 3]]+Tabel3626235789102[[#This Row],[cijfer eindtoets 2]]+Tabel362623578910[[#This Row],[cijfer eindtoets 1]])/3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3626235789102" displayName="Tabel3626235789102" ref="A2:P27" insertRowShift="1" totalsRowShown="0" headerRowDxfId="32" dataDxfId="31">
  <autoFilter ref="A2:P27" xr:uid="{00000000-0009-0000-0100-000001000000}"/>
  <sortState ref="A3:L26">
    <sortCondition ref="B3"/>
  </sortState>
  <tableColumns count="16">
    <tableColumn id="1" xr3:uid="{00000000-0010-0000-0000-000001000000}" name="2A.fa2" dataDxfId="30"/>
    <tableColumn id="2" xr3:uid="{00000000-0010-0000-0000-000002000000}" name="leerlingnummer" dataDxfId="29"/>
    <tableColumn id="3" xr3:uid="{00000000-0010-0000-0000-000003000000}" name="luisteren" dataDxfId="28"/>
    <tableColumn id="11" xr3:uid="{00000000-0010-0000-0000-00000B000000}" name="vocabulaire FN" dataDxfId="27"/>
    <tableColumn id="14" xr3:uid="{00000000-0010-0000-0000-00000E000000}" name="vocabulaire NF" dataDxfId="26"/>
    <tableColumn id="5" xr3:uid="{00000000-0010-0000-0000-000005000000}" name="vraagzinnen" dataDxfId="25"/>
    <tableColumn id="12" xr3:uid="{00000000-0010-0000-0000-00000C000000}" name="het werkwoord pouvoir" dataDxfId="24"/>
    <tableColumn id="13" xr3:uid="{00000000-0010-0000-0000-00000D000000}" name="de ontkenning" dataDxfId="23"/>
    <tableColumn id="7" xr3:uid="{00000000-0010-0000-0000-000007000000}" name="phrases-clés" dataDxfId="22"/>
    <tableColumn id="15" xr3:uid="{00000000-0010-0000-0000-00000F000000}" name="schrijven" dataDxfId="21"/>
    <tableColumn id="16" xr3:uid="{00000000-0010-0000-0000-000010000000}" name="lezen" dataDxfId="20"/>
    <tableColumn id="8" xr3:uid="{00000000-0010-0000-0000-000008000000}" name="bonusvraag: voca + grammatica" dataDxfId="19"/>
    <tableColumn id="24" xr3:uid="{00000000-0010-0000-0000-000018000000}" name="aantal fouten" dataDxfId="18">
      <calculatedColumnFormula>SUM(Tabel3626235789102[[#This Row],[luisteren]]:Tabel3626235789102[[#This Row],[lezen]])</calculatedColumnFormula>
    </tableColumn>
    <tableColumn id="10" xr3:uid="{00000000-0010-0000-0000-00000A000000}" name="aantal punten" dataDxfId="17">
      <calculatedColumnFormula>($N$29-Tabel3626235789102[[#This Row],[aantal fouten]])+Tabel3626235789102[[#This Row],[bonusvraag: voca + grammatica]]</calculatedColumnFormula>
    </tableColumn>
    <tableColumn id="9" xr3:uid="{00000000-0010-0000-0000-000009000000}" name="cijfer eindtoets 2" dataDxfId="16">
      <calculatedColumnFormula>ROUND(IF(($R$3&gt;=1),MIN(($R$3+(($N3*9)/$N$29)),(1+((($N3*9)/$N$29)*2)),(10-(((($N$29-$N3)*9)/$N$29)*0.5))),MAX(($R$3+(($N3*9)/$N$29)),(1+((($N3*9)/$N$29)*0.5)),(10-(((($N$29-$N3)*9)/$N$29)*2)))),1)</calculatedColumnFormula>
    </tableColumn>
    <tableColumn id="4" xr3:uid="{00000000-0010-0000-0000-000004000000}" name="1e rapportcijfer" dataDxfId="15">
      <calculatedColumnFormula>(Tabel362623578910[[#This Row],[cijfer eindtoets 1]]+Tabel3626235789102[[#This Row],[cijfer eindtoets 2]])/2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el362623578910" displayName="Tabel362623578910" ref="A2:M26" insertRowShift="1" totalsRowShown="0" headerRowDxfId="14" dataDxfId="13">
  <autoFilter ref="A2:M26" xr:uid="{00000000-0009-0000-0100-000009000000}"/>
  <sortState ref="A3:M26">
    <sortCondition ref="B3"/>
  </sortState>
  <tableColumns count="13">
    <tableColumn id="1" xr3:uid="{00000000-0010-0000-0100-000001000000}" name="2A.fa2" dataDxfId="12"/>
    <tableColumn id="2" xr3:uid="{00000000-0010-0000-0100-000002000000}" name="leerlingnummer" dataDxfId="11"/>
    <tableColumn id="3" xr3:uid="{00000000-0010-0000-0100-000003000000}" name="luisteren" dataDxfId="10"/>
    <tableColumn id="11" xr3:uid="{00000000-0010-0000-0100-00000B000000}" name="vocabulaire FN" dataDxfId="9"/>
    <tableColumn id="14" xr3:uid="{00000000-0010-0000-0100-00000E000000}" name="vocabulaire NF" dataDxfId="8"/>
    <tableColumn id="5" xr3:uid="{00000000-0010-0000-0100-000005000000}" name="passé composé" dataDxfId="7"/>
    <tableColumn id="12" xr3:uid="{00000000-0010-0000-0100-00000C000000}" name="het werkwoord vouloir" dataDxfId="6"/>
    <tableColumn id="13" xr3:uid="{00000000-0010-0000-0100-00000D000000}" name="voorzetsels bij landen en steden/dorpen" dataDxfId="5"/>
    <tableColumn id="7" xr3:uid="{00000000-0010-0000-0100-000007000000}" name="phrases-clés / schrijven" dataDxfId="4"/>
    <tableColumn id="8" xr3:uid="{00000000-0010-0000-0100-000008000000}" name="lezen" dataDxfId="3"/>
    <tableColumn id="24" xr3:uid="{00000000-0010-0000-0100-000018000000}" name="aantal fouten" dataDxfId="2">
      <calculatedColumnFormula>SUM(C3:J3)</calculatedColumnFormula>
    </tableColumn>
    <tableColumn id="10" xr3:uid="{00000000-0010-0000-0100-00000A000000}" name="aantal punten" dataDxfId="1">
      <calculatedColumnFormula>$L$28-Tabel362623578910[[#This Row],[aantal fouten]]</calculatedColumnFormula>
    </tableColumn>
    <tableColumn id="9" xr3:uid="{00000000-0010-0000-0100-000009000000}" name="cijfer eindtoets 1" dataDxfId="0">
      <calculatedColumnFormula>ROUND(IF(($O$3&gt;=1),MIN(($O$3+(($L3*9)/$L$28)),(1+((($L3*9)/$L$28)*2)),(10-(((($L$28-$L3)*9)/$L$28)*0.5))),MAX(($O$3+(($L3*9)/$L$28)),(1+((($L3*9)/$L$28)*0.5)),(10-(((($L$28-$L3)*9)/$L$28)*2)))),1)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6E0A-F7BD-49B2-989D-D798647A23E1}">
  <sheetPr>
    <pageSetUpPr fitToPage="1"/>
  </sheetPr>
  <dimension ref="A1:R38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40625" defaultRowHeight="15"/>
  <cols>
    <col min="1" max="1" width="6.5703125" style="2" bestFit="1" customWidth="1"/>
    <col min="2" max="2" width="15.5703125" style="2" customWidth="1"/>
    <col min="3" max="10" width="8.7109375" style="4" customWidth="1"/>
    <col min="11" max="13" width="8.7109375" style="2" customWidth="1"/>
    <col min="14" max="14" width="10.85546875" style="5" customWidth="1"/>
    <col min="15" max="15" width="20.7109375" style="4" customWidth="1"/>
    <col min="16" max="16" width="3.5703125" style="4" bestFit="1" customWidth="1"/>
    <col min="17" max="16384" width="9.140625" style="4"/>
  </cols>
  <sheetData>
    <row r="1" spans="1:18" ht="15.75">
      <c r="C1" s="3" t="s">
        <v>46</v>
      </c>
      <c r="D1" s="3"/>
    </row>
    <row r="2" spans="1:18" s="10" customFormat="1" ht="115.5" customHeight="1">
      <c r="A2" s="34" t="s">
        <v>22</v>
      </c>
      <c r="B2" s="44" t="s">
        <v>10</v>
      </c>
      <c r="C2" s="7" t="s">
        <v>16</v>
      </c>
      <c r="D2" s="7" t="s">
        <v>21</v>
      </c>
      <c r="E2" s="7" t="s">
        <v>17</v>
      </c>
      <c r="F2" s="7" t="s">
        <v>48</v>
      </c>
      <c r="G2" s="7" t="s">
        <v>49</v>
      </c>
      <c r="H2" s="7" t="s">
        <v>50</v>
      </c>
      <c r="I2" s="7" t="s">
        <v>20</v>
      </c>
      <c r="J2" s="7" t="s">
        <v>18</v>
      </c>
      <c r="K2" s="8" t="s">
        <v>9</v>
      </c>
      <c r="L2" s="8" t="s">
        <v>14</v>
      </c>
      <c r="M2" s="8" t="s">
        <v>47</v>
      </c>
      <c r="N2" s="50" t="s">
        <v>39</v>
      </c>
    </row>
    <row r="3" spans="1:18">
      <c r="A3" s="6">
        <v>1</v>
      </c>
      <c r="B3" s="1">
        <v>427373</v>
      </c>
      <c r="C3" s="11">
        <v>0</v>
      </c>
      <c r="D3" s="11">
        <v>5</v>
      </c>
      <c r="E3" s="11">
        <v>3</v>
      </c>
      <c r="F3" s="11">
        <v>1</v>
      </c>
      <c r="G3" s="11">
        <v>0</v>
      </c>
      <c r="H3" s="11">
        <v>1</v>
      </c>
      <c r="I3" s="11">
        <v>3</v>
      </c>
      <c r="J3" s="11">
        <v>3</v>
      </c>
      <c r="K3" s="12">
        <f t="shared" ref="K3:K27" si="0">SUM(C3:J3)</f>
        <v>16</v>
      </c>
      <c r="L3" s="12">
        <f>$L$29-Tabel36262357891034[[#This Row],[aantal fouten]]</f>
        <v>45</v>
      </c>
      <c r="M3" s="13">
        <f>ROUND(IF(($P$3&gt;=1),MIN(($P$3+(($L3*9)/$L$29)),(1+((($L3*9)/$L$29)*2)),(10-(((($L$29-$L3)*9)/$L$29)*0.5))),MAX(($P$3+(($L3*9)/$L$29)),(1+((($L3*9)/$L$29)*0.5)),(10-(((($L$29-$L3)*9)/$L$29)*2)))),1)</f>
        <v>6.6</v>
      </c>
      <c r="N3" s="49">
        <f>(Tabel36262357891034[[#This Row],[cijfer eindtoets 5]]+Tabel3626235789103[[#This Row],[cijfer eindtoets 3]]+Tabel3626235789102[[#This Row],[cijfer eindtoets 2]]+Tabel362623578910[[#This Row],[cijfer eindtoets 1]])/4</f>
        <v>6.8</v>
      </c>
      <c r="O3" s="14" t="s">
        <v>13</v>
      </c>
      <c r="P3" s="12">
        <v>0</v>
      </c>
      <c r="Q3" s="15"/>
    </row>
    <row r="4" spans="1:18">
      <c r="A4" s="51">
        <v>2</v>
      </c>
      <c r="B4" s="58">
        <v>427473</v>
      </c>
      <c r="C4" s="52"/>
      <c r="D4" s="52">
        <v>2</v>
      </c>
      <c r="E4" s="52">
        <v>0</v>
      </c>
      <c r="F4" s="52">
        <v>1.5</v>
      </c>
      <c r="G4" s="52">
        <v>0</v>
      </c>
      <c r="H4" s="52">
        <v>0.5</v>
      </c>
      <c r="I4" s="52">
        <v>3.75</v>
      </c>
      <c r="J4" s="52">
        <v>2</v>
      </c>
      <c r="K4" s="12">
        <f t="shared" si="0"/>
        <v>9.75</v>
      </c>
      <c r="L4" s="12">
        <f>$L$29-Tabel36262357891034[[#This Row],[aantal fouten]]</f>
        <v>51.25</v>
      </c>
      <c r="M4" s="13">
        <v>7.4</v>
      </c>
      <c r="N4" s="49"/>
      <c r="O4" s="59"/>
      <c r="P4" s="12"/>
      <c r="Q4" s="15"/>
    </row>
    <row r="5" spans="1:18">
      <c r="A5" s="6">
        <v>3</v>
      </c>
      <c r="B5" s="56">
        <v>427618</v>
      </c>
      <c r="C5" s="11"/>
      <c r="D5" s="11"/>
      <c r="E5" s="11"/>
      <c r="F5" s="11"/>
      <c r="G5" s="11"/>
      <c r="H5" s="11"/>
      <c r="I5" s="11"/>
      <c r="J5" s="11"/>
      <c r="K5" s="12"/>
      <c r="L5" s="12"/>
      <c r="M5" s="13"/>
      <c r="N5" s="49"/>
    </row>
    <row r="6" spans="1:18">
      <c r="A6" s="51">
        <v>4</v>
      </c>
      <c r="B6" s="1">
        <v>427737</v>
      </c>
      <c r="C6" s="11"/>
      <c r="D6" s="11">
        <v>5</v>
      </c>
      <c r="E6" s="11">
        <v>1.25</v>
      </c>
      <c r="F6" s="11">
        <v>1.5</v>
      </c>
      <c r="G6" s="11">
        <v>0</v>
      </c>
      <c r="H6" s="11">
        <v>0</v>
      </c>
      <c r="I6" s="11">
        <v>1.5</v>
      </c>
      <c r="J6" s="11">
        <v>1</v>
      </c>
      <c r="K6" s="12">
        <f t="shared" si="0"/>
        <v>10.25</v>
      </c>
      <c r="L6" s="12">
        <f>$L$29-Tabel36262357891034[[#This Row],[aantal fouten]]</f>
        <v>50.75</v>
      </c>
      <c r="M6" s="13">
        <v>7.3</v>
      </c>
      <c r="N6" s="49">
        <f>(Tabel36262357891034[[#This Row],[cijfer eindtoets 5]]+Tabel3626235789103[[#This Row],[cijfer eindtoets 3]]+Tabel3626235789102[[#This Row],[cijfer eindtoets 2]]+Tabel362623578910[[#This Row],[cijfer eindtoets 1]])/4</f>
        <v>6.625</v>
      </c>
      <c r="O6" s="59"/>
      <c r="P6" s="18">
        <v>0</v>
      </c>
      <c r="Q6" s="4" t="s">
        <v>19</v>
      </c>
    </row>
    <row r="7" spans="1:18">
      <c r="A7" s="6">
        <v>5</v>
      </c>
      <c r="B7" s="1">
        <v>427749</v>
      </c>
      <c r="C7" s="11">
        <v>1</v>
      </c>
      <c r="D7" s="11">
        <v>2</v>
      </c>
      <c r="E7" s="11">
        <v>2</v>
      </c>
      <c r="F7" s="11">
        <v>2</v>
      </c>
      <c r="G7" s="11">
        <v>4</v>
      </c>
      <c r="H7" s="11">
        <v>2</v>
      </c>
      <c r="I7" s="11">
        <v>4.25</v>
      </c>
      <c r="J7" s="11">
        <v>2</v>
      </c>
      <c r="K7" s="12">
        <f t="shared" si="0"/>
        <v>19.25</v>
      </c>
      <c r="L7" s="12">
        <f>$L$29-Tabel36262357891034[[#This Row],[aantal fouten]]</f>
        <v>41.75</v>
      </c>
      <c r="M7" s="13">
        <f>ROUND(IF(($P$3&gt;=1),MIN(($P$3+(($L7*9)/$L$29)),(1+((($L7*9)/$L$29)*2)),(10-(((($L$29-$L7)*9)/$L$29)*0.5))),MAX(($P$3+(($L7*9)/$L$29)),(1+((($L7*9)/$L$29)*0.5)),(10-(((($L$29-$L7)*9)/$L$29)*2)))),1)</f>
        <v>6.2</v>
      </c>
      <c r="N7" s="49">
        <f>(Tabel36262357891034[[#This Row],[cijfer eindtoets 5]]+Tabel3626235789103[[#This Row],[cijfer eindtoets 3]]+Tabel3626235789102[[#This Row],[cijfer eindtoets 2]]+Tabel362623578910[[#This Row],[cijfer eindtoets 1]])/4</f>
        <v>5.625</v>
      </c>
      <c r="P7" s="19">
        <v>1</v>
      </c>
      <c r="Q7" s="4" t="s">
        <v>2</v>
      </c>
    </row>
    <row r="8" spans="1:18">
      <c r="A8" s="51">
        <v>6</v>
      </c>
      <c r="B8" s="1">
        <v>427963</v>
      </c>
      <c r="C8" s="11">
        <v>0</v>
      </c>
      <c r="D8" s="11">
        <v>4</v>
      </c>
      <c r="E8" s="11">
        <v>1.5</v>
      </c>
      <c r="F8" s="11">
        <v>1.5</v>
      </c>
      <c r="G8" s="11">
        <v>0</v>
      </c>
      <c r="H8" s="11">
        <v>0.75</v>
      </c>
      <c r="I8" s="11">
        <v>2.5</v>
      </c>
      <c r="J8" s="11">
        <v>0</v>
      </c>
      <c r="K8" s="12">
        <f t="shared" si="0"/>
        <v>10.25</v>
      </c>
      <c r="L8" s="12">
        <f>$L$29-Tabel36262357891034[[#This Row],[aantal fouten]]</f>
        <v>50.75</v>
      </c>
      <c r="M8" s="13">
        <f>ROUND(IF(($P$3&gt;=1),MIN(($P$3+(($L8*9)/$L$29)),(1+((($L8*9)/$L$29)*2)),(10-(((($L$29-$L8)*9)/$L$29)*0.5))),MAX(($P$3+(($L8*9)/$L$29)),(1+((($L8*9)/$L$29)*0.5)),(10-(((($L$29-$L8)*9)/$L$29)*2)))),1)</f>
        <v>7.5</v>
      </c>
      <c r="N8" s="49">
        <f>(Tabel36262357891034[[#This Row],[cijfer eindtoets 5]]+Tabel3626235789103[[#This Row],[cijfer eindtoets 3]]+Tabel3626235789102[[#This Row],[cijfer eindtoets 2]]+Tabel362623578910[[#This Row],[cijfer eindtoets 1]])/4</f>
        <v>6.6999999999999993</v>
      </c>
      <c r="P8" s="21">
        <v>2</v>
      </c>
      <c r="Q8" s="4" t="s">
        <v>3</v>
      </c>
      <c r="R8" s="20"/>
    </row>
    <row r="9" spans="1:18">
      <c r="A9" s="6">
        <v>7</v>
      </c>
      <c r="B9" s="42">
        <v>428028</v>
      </c>
      <c r="C9" s="11">
        <v>0</v>
      </c>
      <c r="D9" s="11">
        <v>3</v>
      </c>
      <c r="E9" s="11">
        <v>3</v>
      </c>
      <c r="F9" s="11">
        <v>2.5</v>
      </c>
      <c r="G9" s="11">
        <v>0</v>
      </c>
      <c r="H9" s="11">
        <v>0</v>
      </c>
      <c r="I9" s="11">
        <v>1.75</v>
      </c>
      <c r="J9" s="11">
        <v>1</v>
      </c>
      <c r="K9" s="12">
        <f t="shared" si="0"/>
        <v>11.25</v>
      </c>
      <c r="L9" s="12">
        <f>$L$29-Tabel36262357891034[[#This Row],[aantal fouten]]</f>
        <v>49.75</v>
      </c>
      <c r="M9" s="13">
        <f>ROUND(IF(($P$3&gt;=1),MIN(($P$3+(($L9*9)/$L$29)),(1+((($L9*9)/$L$29)*2)),(10-(((($L$29-$L9)*9)/$L$29)*0.5))),MAX(($P$3+(($L9*9)/$L$29)),(1+((($L9*9)/$L$29)*0.5)),(10-(((($L$29-$L9)*9)/$L$29)*2)))),1)</f>
        <v>7.3</v>
      </c>
      <c r="N9" s="49"/>
      <c r="P9" s="22">
        <v>3</v>
      </c>
      <c r="Q9" s="4" t="s">
        <v>0</v>
      </c>
    </row>
    <row r="10" spans="1:18">
      <c r="A10" s="51">
        <v>8</v>
      </c>
      <c r="B10" s="1">
        <v>428961</v>
      </c>
      <c r="C10" s="11">
        <v>1</v>
      </c>
      <c r="D10" s="11">
        <v>4</v>
      </c>
      <c r="E10" s="11">
        <v>0.83</v>
      </c>
      <c r="F10" s="11">
        <v>1.5</v>
      </c>
      <c r="G10" s="11">
        <v>0</v>
      </c>
      <c r="H10" s="11">
        <v>3.5</v>
      </c>
      <c r="I10" s="11">
        <v>1.75</v>
      </c>
      <c r="J10" s="11">
        <v>1</v>
      </c>
      <c r="K10" s="12">
        <f t="shared" si="0"/>
        <v>13.58</v>
      </c>
      <c r="L10" s="12">
        <f>$L$29-Tabel36262357891034[[#This Row],[aantal fouten]]</f>
        <v>47.42</v>
      </c>
      <c r="M10" s="13">
        <f>ROUND(IF(($P$3&gt;=1),MIN(($P$3+(($L10*9)/$L$29)),(1+((($L10*9)/$L$29)*2)),(10-(((($L$29-$L10)*9)/$L$29)*0.5))),MAX(($P$3+(($L10*9)/$L$29)),(1+((($L10*9)/$L$29)*0.5)),(10-(((($L$29-$L10)*9)/$L$29)*2)))),1)</f>
        <v>7</v>
      </c>
      <c r="N10" s="49">
        <f>(Tabel36262357891034[[#This Row],[cijfer eindtoets 5]]+Tabel3626235789103[[#This Row],[cijfer eindtoets 3]]+Tabel3626235789102[[#This Row],[cijfer eindtoets 2]]+Tabel362623578910[[#This Row],[cijfer eindtoets 1]])/4</f>
        <v>7.0250000000000004</v>
      </c>
      <c r="P10" s="33"/>
      <c r="Q10" s="4" t="s">
        <v>8</v>
      </c>
    </row>
    <row r="11" spans="1:18">
      <c r="A11" s="6">
        <v>9</v>
      </c>
      <c r="B11" s="42">
        <v>429177</v>
      </c>
      <c r="C11" s="32"/>
      <c r="D11" s="32"/>
      <c r="E11" s="32"/>
      <c r="F11" s="32"/>
      <c r="G11" s="32"/>
      <c r="H11" s="32"/>
      <c r="I11" s="32"/>
      <c r="J11" s="32"/>
      <c r="K11" s="12"/>
      <c r="L11" s="12"/>
      <c r="M11" s="13"/>
      <c r="N11" s="49"/>
      <c r="P11" s="23">
        <v>4</v>
      </c>
      <c r="Q11" s="4" t="s">
        <v>4</v>
      </c>
    </row>
    <row r="12" spans="1:18">
      <c r="A12" s="51">
        <v>10</v>
      </c>
      <c r="B12" s="1">
        <v>429264</v>
      </c>
      <c r="C12" s="30"/>
      <c r="D12" s="30">
        <v>2</v>
      </c>
      <c r="E12" s="30">
        <v>0</v>
      </c>
      <c r="F12" s="30">
        <v>0.5</v>
      </c>
      <c r="G12" s="30">
        <v>0</v>
      </c>
      <c r="H12" s="30">
        <v>1</v>
      </c>
      <c r="I12" s="30">
        <v>2</v>
      </c>
      <c r="J12" s="30">
        <v>1</v>
      </c>
      <c r="K12" s="12">
        <f t="shared" si="0"/>
        <v>6.5</v>
      </c>
      <c r="L12" s="12">
        <f>$L$29-Tabel36262357891034[[#This Row],[aantal fouten]]</f>
        <v>54.5</v>
      </c>
      <c r="M12" s="13">
        <v>7.9</v>
      </c>
      <c r="N12" s="49">
        <f>(Tabel36262357891034[[#This Row],[cijfer eindtoets 5]]+Tabel3626235789103[[#This Row],[cijfer eindtoets 3]]+Tabel3626235789102[[#This Row],[cijfer eindtoets 2]]+Tabel362623578910[[#This Row],[cijfer eindtoets 1]])/4</f>
        <v>7.3250000000000002</v>
      </c>
      <c r="P12" s="24">
        <v>5</v>
      </c>
      <c r="Q12" s="4" t="s">
        <v>1</v>
      </c>
    </row>
    <row r="13" spans="1:18">
      <c r="A13" s="6">
        <v>11</v>
      </c>
      <c r="B13" s="1">
        <v>429319</v>
      </c>
      <c r="C13" s="11">
        <v>2</v>
      </c>
      <c r="D13" s="11">
        <v>2</v>
      </c>
      <c r="E13" s="11">
        <v>1.33</v>
      </c>
      <c r="F13" s="11">
        <v>1.5</v>
      </c>
      <c r="G13" s="11">
        <v>0</v>
      </c>
      <c r="H13" s="11">
        <v>0.5</v>
      </c>
      <c r="I13" s="11">
        <v>2.25</v>
      </c>
      <c r="J13" s="11">
        <v>2</v>
      </c>
      <c r="K13" s="12">
        <f t="shared" si="0"/>
        <v>11.58</v>
      </c>
      <c r="L13" s="12">
        <f>$L$29-Tabel36262357891034[[#This Row],[aantal fouten]]</f>
        <v>49.42</v>
      </c>
      <c r="M13" s="13">
        <f>ROUND(IF(($P$3&gt;=1),MIN(($P$3+(($L13*9)/$L$29)),(1+((($L13*9)/$L$29)*2)),(10-(((($L$29-$L13)*9)/$L$29)*0.5))),MAX(($P$3+(($L13*9)/$L$29)),(1+((($L13*9)/$L$29)*0.5)),(10-(((($L$29-$L13)*9)/$L$29)*2)))),1)</f>
        <v>7.3</v>
      </c>
      <c r="N13" s="49">
        <f>(Tabel36262357891034[[#This Row],[cijfer eindtoets 5]]+Tabel3626235789103[[#This Row],[cijfer eindtoets 3]]+Tabel3626235789102[[#This Row],[cijfer eindtoets 2]]+Tabel362623578910[[#This Row],[cijfer eindtoets 1]])/4</f>
        <v>7.1749999999999998</v>
      </c>
      <c r="P13" s="25">
        <v>6</v>
      </c>
      <c r="Q13" s="4" t="s">
        <v>6</v>
      </c>
    </row>
    <row r="14" spans="1:18">
      <c r="A14" s="51">
        <v>12</v>
      </c>
      <c r="B14" s="1">
        <v>429497</v>
      </c>
      <c r="C14" s="11">
        <v>0</v>
      </c>
      <c r="D14" s="11">
        <v>3</v>
      </c>
      <c r="E14" s="11">
        <v>0</v>
      </c>
      <c r="F14" s="11">
        <v>1</v>
      </c>
      <c r="G14" s="11">
        <v>1</v>
      </c>
      <c r="H14" s="11">
        <v>0</v>
      </c>
      <c r="I14" s="11">
        <v>2.25</v>
      </c>
      <c r="J14" s="11">
        <v>1</v>
      </c>
      <c r="K14" s="12">
        <f t="shared" si="0"/>
        <v>8.25</v>
      </c>
      <c r="L14" s="12">
        <f>$L$29-Tabel36262357891034[[#This Row],[aantal fouten]]</f>
        <v>52.75</v>
      </c>
      <c r="M14" s="13">
        <f>ROUND(IF(($P$3&gt;=1),MIN(($P$3+(($L14*9)/$L$29)),(1+((($L14*9)/$L$29)*2)),(10-(((($L$29-$L14)*9)/$L$29)*0.5))),MAX(($P$3+(($L14*9)/$L$29)),(1+((($L14*9)/$L$29)*0.5)),(10-(((($L$29-$L14)*9)/$L$29)*2)))),1)</f>
        <v>7.8</v>
      </c>
      <c r="N14" s="49">
        <f>(Tabel36262357891034[[#This Row],[cijfer eindtoets 5]]+Tabel3626235789103[[#This Row],[cijfer eindtoets 3]]+Tabel3626235789102[[#This Row],[cijfer eindtoets 2]]+Tabel362623578910[[#This Row],[cijfer eindtoets 1]])/4</f>
        <v>7.65</v>
      </c>
      <c r="P14" s="26">
        <v>7</v>
      </c>
      <c r="Q14" s="4" t="s">
        <v>7</v>
      </c>
    </row>
    <row r="15" spans="1:18">
      <c r="A15" s="6">
        <v>13</v>
      </c>
      <c r="B15" s="1">
        <v>429515</v>
      </c>
      <c r="C15" s="11">
        <v>1</v>
      </c>
      <c r="D15" s="11">
        <v>3</v>
      </c>
      <c r="E15" s="11">
        <v>0.5</v>
      </c>
      <c r="F15" s="11">
        <v>1.5</v>
      </c>
      <c r="G15" s="11">
        <v>0</v>
      </c>
      <c r="H15" s="11">
        <v>1.5</v>
      </c>
      <c r="I15" s="11">
        <v>2</v>
      </c>
      <c r="J15" s="11">
        <v>0</v>
      </c>
      <c r="K15" s="12">
        <f t="shared" si="0"/>
        <v>9.5</v>
      </c>
      <c r="L15" s="12">
        <f>$L$29-Tabel36262357891034[[#This Row],[aantal fouten]]</f>
        <v>51.5</v>
      </c>
      <c r="M15" s="13">
        <f>ROUND(IF(($P$3&gt;=1),MIN(($P$3+(($L15*9)/$L$29)),(1+((($L15*9)/$L$29)*2)),(10-(((($L$29-$L15)*9)/$L$29)*0.5))),MAX(($P$3+(($L15*9)/$L$29)),(1+((($L15*9)/$L$29)*0.5)),(10-(((($L$29-$L15)*9)/$L$29)*2)))),1)</f>
        <v>7.6</v>
      </c>
      <c r="N15" s="49">
        <f>(Tabel36262357891034[[#This Row],[cijfer eindtoets 5]]+Tabel3626235789103[[#This Row],[cijfer eindtoets 3]]+Tabel3626235789102[[#This Row],[cijfer eindtoets 2]]+Tabel362623578910[[#This Row],[cijfer eindtoets 1]])/4</f>
        <v>7.5750000000000002</v>
      </c>
      <c r="P15" s="28">
        <v>10</v>
      </c>
      <c r="Q15" s="4" t="s">
        <v>5</v>
      </c>
    </row>
    <row r="16" spans="1:18">
      <c r="A16" s="51">
        <v>14</v>
      </c>
      <c r="B16" s="1">
        <v>429593</v>
      </c>
      <c r="C16" s="11"/>
      <c r="D16" s="11">
        <v>3</v>
      </c>
      <c r="E16" s="11">
        <v>1</v>
      </c>
      <c r="F16" s="11">
        <v>3</v>
      </c>
      <c r="G16" s="11">
        <v>1</v>
      </c>
      <c r="H16" s="11">
        <v>3</v>
      </c>
      <c r="I16" s="11">
        <v>1.5</v>
      </c>
      <c r="J16" s="11">
        <v>0</v>
      </c>
      <c r="K16" s="12">
        <f t="shared" si="0"/>
        <v>12.5</v>
      </c>
      <c r="L16" s="12">
        <f>$L$29-Tabel36262357891034[[#This Row],[aantal fouten]]</f>
        <v>48.5</v>
      </c>
      <c r="M16" s="13">
        <v>6.9</v>
      </c>
      <c r="N16" s="49">
        <f>(Tabel36262357891034[[#This Row],[cijfer eindtoets 5]]+Tabel3626235789103[[#This Row],[cijfer eindtoets 3]]+Tabel3626235789102[[#This Row],[cijfer eindtoets 2]]+Tabel362623578910[[#This Row],[cijfer eindtoets 1]])/4</f>
        <v>5.7749999999999995</v>
      </c>
    </row>
    <row r="17" spans="1:16">
      <c r="A17" s="6">
        <v>15</v>
      </c>
      <c r="B17" s="1">
        <v>429716</v>
      </c>
      <c r="C17" s="30"/>
      <c r="D17" s="30">
        <v>2</v>
      </c>
      <c r="E17" s="30">
        <v>0</v>
      </c>
      <c r="F17" s="30">
        <v>1</v>
      </c>
      <c r="G17" s="30">
        <v>2</v>
      </c>
      <c r="H17" s="30">
        <v>0.75</v>
      </c>
      <c r="I17" s="30">
        <v>3</v>
      </c>
      <c r="J17" s="30">
        <v>3</v>
      </c>
      <c r="K17" s="12">
        <f t="shared" si="0"/>
        <v>11.75</v>
      </c>
      <c r="L17" s="12">
        <f>$L$29-Tabel36262357891034[[#This Row],[aantal fouten]]</f>
        <v>49.25</v>
      </c>
      <c r="M17" s="13">
        <v>7</v>
      </c>
      <c r="N17" s="49">
        <f>(Tabel36262357891034[[#This Row],[cijfer eindtoets 5]]+Tabel3626235789103[[#This Row],[cijfer eindtoets 3]]+Tabel3626235789102[[#This Row],[cijfer eindtoets 2]]+Tabel362623578910[[#This Row],[cijfer eindtoets 1]])/4</f>
        <v>6.4499999999999993</v>
      </c>
    </row>
    <row r="18" spans="1:16">
      <c r="A18" s="51">
        <v>16</v>
      </c>
      <c r="B18" s="1">
        <v>429804</v>
      </c>
      <c r="C18" s="11">
        <v>2</v>
      </c>
      <c r="D18" s="11">
        <v>2</v>
      </c>
      <c r="E18" s="11">
        <v>3</v>
      </c>
      <c r="F18" s="11">
        <v>2.5</v>
      </c>
      <c r="G18" s="11">
        <v>0.5</v>
      </c>
      <c r="H18" s="11">
        <v>2</v>
      </c>
      <c r="I18" s="11">
        <v>2.5</v>
      </c>
      <c r="J18" s="11">
        <v>4</v>
      </c>
      <c r="K18" s="12">
        <f t="shared" si="0"/>
        <v>18.5</v>
      </c>
      <c r="L18" s="12">
        <f>$L$29-Tabel36262357891034[[#This Row],[aantal fouten]]</f>
        <v>42.5</v>
      </c>
      <c r="M18" s="13">
        <f>ROUND(IF(($P$3&gt;=1),MIN(($P$3+(($L18*9)/$L$29)),(1+((($L18*9)/$L$29)*2)),(10-(((($L$29-$L18)*9)/$L$29)*0.5))),MAX(($P$3+(($L18*9)/$L$29)),(1+((($L18*9)/$L$29)*0.5)),(10-(((($L$29-$L18)*9)/$L$29)*2)))),1)</f>
        <v>6.3</v>
      </c>
      <c r="N18" s="49">
        <f>(Tabel36262357891034[[#This Row],[cijfer eindtoets 5]]+Tabel3626235789103[[#This Row],[cijfer eindtoets 3]]+Tabel3626235789102[[#This Row],[cijfer eindtoets 2]]+Tabel362623578910[[#This Row],[cijfer eindtoets 1]])/4</f>
        <v>6.2250000000000005</v>
      </c>
      <c r="P18" s="29"/>
    </row>
    <row r="19" spans="1:16">
      <c r="A19" s="6">
        <v>17</v>
      </c>
      <c r="B19" s="1">
        <v>429851</v>
      </c>
      <c r="C19" s="11">
        <v>3</v>
      </c>
      <c r="D19" s="11">
        <v>1</v>
      </c>
      <c r="E19" s="11">
        <v>1.5</v>
      </c>
      <c r="F19" s="11">
        <v>3</v>
      </c>
      <c r="G19" s="11">
        <v>0</v>
      </c>
      <c r="H19" s="11">
        <v>0</v>
      </c>
      <c r="I19" s="11">
        <v>1.5</v>
      </c>
      <c r="J19" s="11">
        <v>3</v>
      </c>
      <c r="K19" s="12">
        <f t="shared" si="0"/>
        <v>13</v>
      </c>
      <c r="L19" s="12">
        <f>$L$29-Tabel36262357891034[[#This Row],[aantal fouten]]</f>
        <v>48</v>
      </c>
      <c r="M19" s="13">
        <f>ROUND(IF(($P$3&gt;=1),MIN(($P$3+(($L19*9)/$L$29)),(1+((($L19*9)/$L$29)*2)),(10-(((($L$29-$L19)*9)/$L$29)*0.5))),MAX(($P$3+(($L19*9)/$L$29)),(1+((($L19*9)/$L$29)*0.5)),(10-(((($L$29-$L19)*9)/$L$29)*2)))),1)</f>
        <v>7.1</v>
      </c>
      <c r="N19" s="49">
        <f>(Tabel36262357891034[[#This Row],[cijfer eindtoets 5]]+Tabel3626235789103[[#This Row],[cijfer eindtoets 3]]+Tabel3626235789102[[#This Row],[cijfer eindtoets 2]]+Tabel362623578910[[#This Row],[cijfer eindtoets 1]])/4</f>
        <v>6.95</v>
      </c>
      <c r="P19" s="29"/>
    </row>
    <row r="20" spans="1:16">
      <c r="A20" s="51">
        <v>18</v>
      </c>
      <c r="B20" s="1">
        <v>429872</v>
      </c>
      <c r="C20" s="30">
        <v>0</v>
      </c>
      <c r="D20" s="30">
        <v>3</v>
      </c>
      <c r="E20" s="30">
        <v>0.5</v>
      </c>
      <c r="F20" s="30">
        <v>1</v>
      </c>
      <c r="G20" s="30">
        <v>1</v>
      </c>
      <c r="H20" s="30">
        <v>0.5</v>
      </c>
      <c r="I20" s="30">
        <v>2.75</v>
      </c>
      <c r="J20" s="30">
        <v>4</v>
      </c>
      <c r="K20" s="12">
        <f t="shared" si="0"/>
        <v>12.75</v>
      </c>
      <c r="L20" s="12">
        <f>$L$29-Tabel36262357891034[[#This Row],[aantal fouten]]</f>
        <v>48.25</v>
      </c>
      <c r="M20" s="13">
        <f>ROUND(IF(($P$3&gt;=1),MIN(($P$3+(($L20*9)/$L$29)),(1+((($L20*9)/$L$29)*2)),(10-(((($L$29-$L20)*9)/$L$29)*0.5))),MAX(($P$3+(($L20*9)/$L$29)),(1+((($L20*9)/$L$29)*0.5)),(10-(((($L$29-$L20)*9)/$L$29)*2)))),1)</f>
        <v>7.1</v>
      </c>
      <c r="N20" s="49">
        <f>(Tabel36262357891034[[#This Row],[cijfer eindtoets 5]]+Tabel3626235789103[[#This Row],[cijfer eindtoets 3]]+Tabel3626235789102[[#This Row],[cijfer eindtoets 2]]+Tabel362623578910[[#This Row],[cijfer eindtoets 1]])/4</f>
        <v>7.1</v>
      </c>
      <c r="P20" s="29"/>
    </row>
    <row r="21" spans="1:16">
      <c r="A21" s="6">
        <v>19</v>
      </c>
      <c r="B21" s="1">
        <v>429883</v>
      </c>
      <c r="C21" s="30">
        <v>2</v>
      </c>
      <c r="D21" s="30">
        <v>4</v>
      </c>
      <c r="E21" s="30">
        <v>0.33</v>
      </c>
      <c r="F21" s="30">
        <v>0.5</v>
      </c>
      <c r="G21" s="30">
        <v>0</v>
      </c>
      <c r="H21" s="30">
        <v>0</v>
      </c>
      <c r="I21" s="30">
        <v>0</v>
      </c>
      <c r="J21" s="30">
        <v>3</v>
      </c>
      <c r="K21" s="12">
        <f t="shared" si="0"/>
        <v>9.83</v>
      </c>
      <c r="L21" s="12">
        <f>$L$29-Tabel36262357891034[[#This Row],[aantal fouten]]</f>
        <v>51.17</v>
      </c>
      <c r="M21" s="13">
        <f>ROUND(IF(($P$3&gt;=1),MIN(($P$3+(($L21*9)/$L$29)),(1+((($L21*9)/$L$29)*2)),(10-(((($L$29-$L21)*9)/$L$29)*0.5))),MAX(($P$3+(($L21*9)/$L$29)),(1+((($L21*9)/$L$29)*0.5)),(10-(((($L$29-$L21)*9)/$L$29)*2)))),1)</f>
        <v>7.5</v>
      </c>
      <c r="N21" s="49">
        <f>(Tabel36262357891034[[#This Row],[cijfer eindtoets 5]]+Tabel3626235789103[[#This Row],[cijfer eindtoets 3]]+Tabel3626235789102[[#This Row],[cijfer eindtoets 2]]+Tabel362623578910[[#This Row],[cijfer eindtoets 1]])/4</f>
        <v>7.2</v>
      </c>
      <c r="P21" s="2"/>
    </row>
    <row r="22" spans="1:16">
      <c r="A22" s="51">
        <v>20</v>
      </c>
      <c r="B22" s="42">
        <v>430130</v>
      </c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3"/>
      <c r="N22" s="49"/>
      <c r="O22" s="59"/>
      <c r="P22" s="2"/>
    </row>
    <row r="23" spans="1:16">
      <c r="A23" s="6">
        <v>21</v>
      </c>
      <c r="B23" s="1">
        <v>430133</v>
      </c>
      <c r="C23" s="11"/>
      <c r="D23" s="11">
        <v>1</v>
      </c>
      <c r="E23" s="11">
        <v>1</v>
      </c>
      <c r="F23" s="11">
        <v>1.5</v>
      </c>
      <c r="G23" s="11">
        <v>0</v>
      </c>
      <c r="H23" s="11">
        <v>2.33</v>
      </c>
      <c r="I23" s="11">
        <v>3</v>
      </c>
      <c r="J23" s="11">
        <v>1</v>
      </c>
      <c r="K23" s="12">
        <f t="shared" si="0"/>
        <v>9.83</v>
      </c>
      <c r="L23" s="12">
        <f>$L$29-Tabel36262357891034[[#This Row],[aantal fouten]]</f>
        <v>51.17</v>
      </c>
      <c r="M23" s="13">
        <v>7.4</v>
      </c>
      <c r="N23" s="49">
        <f>(Tabel36262357891034[[#This Row],[cijfer eindtoets 5]]+Tabel3626235789103[[#This Row],[cijfer eindtoets 3]]+Tabel3626235789102[[#This Row],[cijfer eindtoets 2]]+Tabel362623578910[[#This Row],[cijfer eindtoets 1]])/4</f>
        <v>6.7999999999999989</v>
      </c>
      <c r="O23" s="59"/>
      <c r="P23" s="2"/>
    </row>
    <row r="24" spans="1:16">
      <c r="A24" s="51">
        <v>22</v>
      </c>
      <c r="B24" s="1">
        <v>430164</v>
      </c>
      <c r="C24" s="11"/>
      <c r="D24" s="11">
        <v>3</v>
      </c>
      <c r="E24" s="11">
        <v>1</v>
      </c>
      <c r="F24" s="11">
        <v>1.5</v>
      </c>
      <c r="G24" s="11">
        <v>2</v>
      </c>
      <c r="H24" s="11">
        <v>1</v>
      </c>
      <c r="I24" s="11">
        <v>4.5</v>
      </c>
      <c r="J24" s="11">
        <v>1</v>
      </c>
      <c r="K24" s="12">
        <f t="shared" si="0"/>
        <v>14</v>
      </c>
      <c r="L24" s="12">
        <f>$L$29-Tabel36262357891034[[#This Row],[aantal fouten]]</f>
        <v>47</v>
      </c>
      <c r="M24" s="13">
        <v>6.7</v>
      </c>
      <c r="N24" s="49">
        <f>(Tabel36262357891034[[#This Row],[cijfer eindtoets 5]]+Tabel3626235789103[[#This Row],[cijfer eindtoets 3]]+Tabel3626235789102[[#This Row],[cijfer eindtoets 2]]+Tabel362623578910[[#This Row],[cijfer eindtoets 1]])/4</f>
        <v>6.8250000000000002</v>
      </c>
      <c r="P24" s="2"/>
    </row>
    <row r="25" spans="1:16">
      <c r="A25" s="6">
        <v>23</v>
      </c>
      <c r="B25" s="1">
        <v>430173</v>
      </c>
      <c r="C25" s="11">
        <v>1</v>
      </c>
      <c r="D25" s="11">
        <v>1</v>
      </c>
      <c r="E25" s="11">
        <v>0.66</v>
      </c>
      <c r="F25" s="11">
        <v>1.5</v>
      </c>
      <c r="G25" s="11">
        <v>0</v>
      </c>
      <c r="H25" s="11">
        <v>0.75</v>
      </c>
      <c r="I25" s="11">
        <v>0.75</v>
      </c>
      <c r="J25" s="11">
        <v>3</v>
      </c>
      <c r="K25" s="12">
        <f t="shared" si="0"/>
        <v>8.66</v>
      </c>
      <c r="L25" s="12">
        <f>$L$29-Tabel36262357891034[[#This Row],[aantal fouten]]</f>
        <v>52.34</v>
      </c>
      <c r="M25" s="13">
        <f>ROUND(IF(($P$3&gt;=1),MIN(($P$3+(($L25*9)/$L$29)),(1+((($L25*9)/$L$29)*2)),(10-(((($L$29-$L25)*9)/$L$29)*0.5))),MAX(($P$3+(($L25*9)/$L$29)),(1+((($L25*9)/$L$29)*0.5)),(10-(((($L$29-$L25)*9)/$L$29)*2)))),1)</f>
        <v>7.7</v>
      </c>
      <c r="N25" s="49">
        <f>(Tabel36262357891034[[#This Row],[cijfer eindtoets 5]]+Tabel3626235789103[[#This Row],[cijfer eindtoets 3]]+Tabel3626235789102[[#This Row],[cijfer eindtoets 2]]+Tabel362623578910[[#This Row],[cijfer eindtoets 1]])/4</f>
        <v>6.7750000000000004</v>
      </c>
      <c r="P25" s="2"/>
    </row>
    <row r="26" spans="1:16">
      <c r="A26" s="51">
        <v>24</v>
      </c>
      <c r="B26" s="1">
        <v>430177</v>
      </c>
      <c r="C26" s="32"/>
      <c r="D26" s="32">
        <v>3</v>
      </c>
      <c r="E26" s="32">
        <v>0.25</v>
      </c>
      <c r="F26" s="32">
        <v>3</v>
      </c>
      <c r="G26" s="32">
        <v>5</v>
      </c>
      <c r="H26" s="32">
        <v>2.25</v>
      </c>
      <c r="I26" s="32">
        <v>6</v>
      </c>
      <c r="J26" s="32">
        <v>1</v>
      </c>
      <c r="K26" s="12">
        <f t="shared" si="0"/>
        <v>20.5</v>
      </c>
      <c r="L26" s="12">
        <f>$L$29-Tabel36262357891034[[#This Row],[aantal fouten]]</f>
        <v>40.5</v>
      </c>
      <c r="M26" s="13">
        <v>5.6</v>
      </c>
      <c r="N26" s="49">
        <f>(Tabel36262357891034[[#This Row],[cijfer eindtoets 5]]+Tabel3626235789103[[#This Row],[cijfer eindtoets 3]]+Tabel3626235789102[[#This Row],[cijfer eindtoets 2]]+Tabel362623578910[[#This Row],[cijfer eindtoets 1]])/4</f>
        <v>4.9249999999999998</v>
      </c>
      <c r="P26" s="2"/>
    </row>
    <row r="27" spans="1:16">
      <c r="A27" s="6">
        <v>25</v>
      </c>
      <c r="B27" s="54">
        <v>433415</v>
      </c>
      <c r="C27" s="52"/>
      <c r="D27" s="52">
        <v>5</v>
      </c>
      <c r="E27" s="52">
        <v>1.25</v>
      </c>
      <c r="F27" s="52">
        <v>2.5</v>
      </c>
      <c r="G27" s="52">
        <v>1</v>
      </c>
      <c r="H27" s="52">
        <v>0.75</v>
      </c>
      <c r="I27" s="52">
        <v>5</v>
      </c>
      <c r="J27" s="52">
        <v>2</v>
      </c>
      <c r="K27" s="12">
        <f t="shared" si="0"/>
        <v>17.5</v>
      </c>
      <c r="L27" s="12">
        <f>$L$29-Tabel36262357891034[[#This Row],[aantal fouten]]</f>
        <v>43.5</v>
      </c>
      <c r="M27" s="13">
        <v>6.1</v>
      </c>
      <c r="N27" s="49"/>
      <c r="O27" s="2"/>
    </row>
    <row r="28" spans="1:16">
      <c r="B28" s="16" t="s">
        <v>12</v>
      </c>
      <c r="C28" s="12">
        <f t="shared" ref="C28:N28" si="1">AVERAGE(C3:C27)</f>
        <v>1</v>
      </c>
      <c r="D28" s="12">
        <f t="shared" si="1"/>
        <v>2.8636363636363638</v>
      </c>
      <c r="E28" s="12">
        <f t="shared" si="1"/>
        <v>1.0863636363636362</v>
      </c>
      <c r="F28" s="12">
        <f t="shared" si="1"/>
        <v>1.6818181818181819</v>
      </c>
      <c r="G28" s="12">
        <f t="shared" si="1"/>
        <v>0.79545454545454541</v>
      </c>
      <c r="H28" s="12">
        <f t="shared" si="1"/>
        <v>1.0945454545454545</v>
      </c>
      <c r="I28" s="12">
        <f t="shared" si="1"/>
        <v>2.6136363636363638</v>
      </c>
      <c r="J28" s="12">
        <f t="shared" si="1"/>
        <v>1.7727272727272727</v>
      </c>
      <c r="K28" s="12">
        <f t="shared" si="1"/>
        <v>12.49909090909091</v>
      </c>
      <c r="L28" s="12">
        <f t="shared" si="1"/>
        <v>48.50090909090909</v>
      </c>
      <c r="M28" s="12">
        <f t="shared" si="1"/>
        <v>7.0590909090909069</v>
      </c>
      <c r="N28" s="12">
        <f t="shared" si="1"/>
        <v>6.7118421052631581</v>
      </c>
      <c r="O28" s="19"/>
    </row>
    <row r="29" spans="1:16">
      <c r="B29" s="16" t="s">
        <v>11</v>
      </c>
      <c r="C29" s="2">
        <v>7</v>
      </c>
      <c r="D29" s="2">
        <v>10</v>
      </c>
      <c r="E29" s="2">
        <v>5</v>
      </c>
      <c r="F29" s="2">
        <v>5</v>
      </c>
      <c r="G29" s="2">
        <v>5</v>
      </c>
      <c r="H29" s="2">
        <v>5</v>
      </c>
      <c r="I29" s="2">
        <v>14</v>
      </c>
      <c r="J29" s="2">
        <v>10</v>
      </c>
      <c r="K29" s="2">
        <f>SUM(C29:J29)</f>
        <v>61</v>
      </c>
      <c r="L29" s="2">
        <f>K29</f>
        <v>61</v>
      </c>
      <c r="M29" s="2">
        <v>10</v>
      </c>
      <c r="N29" s="2">
        <v>10</v>
      </c>
      <c r="O29" s="21"/>
    </row>
    <row r="30" spans="1:16">
      <c r="C30" s="31">
        <f>C29/3</f>
        <v>2.3333333333333335</v>
      </c>
      <c r="D30" s="31">
        <f t="shared" ref="D30:J30" si="2">D29/3</f>
        <v>3.3333333333333335</v>
      </c>
      <c r="E30" s="31">
        <f t="shared" si="2"/>
        <v>1.6666666666666667</v>
      </c>
      <c r="F30" s="31">
        <f t="shared" si="2"/>
        <v>1.6666666666666667</v>
      </c>
      <c r="G30" s="31">
        <f t="shared" si="2"/>
        <v>1.6666666666666667</v>
      </c>
      <c r="H30" s="31">
        <f t="shared" si="2"/>
        <v>1.6666666666666667</v>
      </c>
      <c r="I30" s="31">
        <f t="shared" si="2"/>
        <v>4.666666666666667</v>
      </c>
      <c r="J30" s="31">
        <f t="shared" si="2"/>
        <v>3.3333333333333335</v>
      </c>
      <c r="O30" s="22"/>
    </row>
    <row r="31" spans="1:16">
      <c r="O31" s="23"/>
    </row>
    <row r="32" spans="1:16">
      <c r="O32" s="24"/>
    </row>
    <row r="33" spans="15:16">
      <c r="O33" s="25"/>
    </row>
    <row r="34" spans="15:16">
      <c r="O34" s="26"/>
    </row>
    <row r="35" spans="15:16">
      <c r="O35" s="27"/>
    </row>
    <row r="36" spans="15:16">
      <c r="O36" s="28"/>
    </row>
    <row r="37" spans="15:16">
      <c r="O37" s="29"/>
    </row>
    <row r="38" spans="15:16">
      <c r="P38" s="2"/>
    </row>
  </sheetData>
  <conditionalFormatting sqref="P6:P9 P18:P20 P11:P15">
    <cfRule type="colorScale" priority="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9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O28:O37">
    <cfRule type="colorScale" priority="1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1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E27">
    <cfRule type="colorScale" priority="12">
      <colorScale>
        <cfvo type="num" val="0"/>
        <cfvo type="num" val="$C$30"/>
        <cfvo type="num" val="$C$29"/>
        <color rgb="FF00B050"/>
        <color rgb="FFFFFF00"/>
        <color rgb="FFFF0000"/>
      </colorScale>
    </cfRule>
  </conditionalFormatting>
  <conditionalFormatting sqref="D3:D27">
    <cfRule type="colorScale" priority="5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13">
      <colorScale>
        <cfvo type="num" val="0"/>
        <cfvo type="num" val="$D$30"/>
        <cfvo type="num" val="$D$29"/>
        <color rgb="FF00B050"/>
        <color rgb="FFFFFF00"/>
        <color rgb="FFFF0000"/>
      </colorScale>
    </cfRule>
  </conditionalFormatting>
  <conditionalFormatting sqref="F3:H27">
    <cfRule type="colorScale" priority="3">
      <colorScale>
        <cfvo type="num" val="0"/>
        <cfvo type="num" val="$F$30"/>
        <cfvo type="num" val="$F$29"/>
        <color rgb="FF00B050"/>
        <color rgb="FFFFFF00"/>
        <color rgb="FFFF0000"/>
      </colorScale>
    </cfRule>
    <cfRule type="colorScale" priority="7">
      <colorScale>
        <cfvo type="num" val="0"/>
        <cfvo type="num" val="$F$30"/>
        <cfvo type="num" val="$F$29"/>
        <color rgb="FF00B050"/>
        <color rgb="FFFFFF00"/>
        <color rgb="FFFF0000"/>
      </colorScale>
    </cfRule>
    <cfRule type="colorScale" priority="14">
      <colorScale>
        <cfvo type="num" val="0"/>
        <cfvo type="num" val="$F$30"/>
        <cfvo type="num" val="$F$29"/>
        <color rgb="FF00B050"/>
        <color rgb="FFFFFF00"/>
        <color rgb="FFFF0000"/>
      </colorScale>
    </cfRule>
  </conditionalFormatting>
  <conditionalFormatting sqref="I10:I27">
    <cfRule type="colorScale" priority="15">
      <colorScale>
        <cfvo type="num" val="0"/>
        <cfvo type="num" val="$I$30"/>
        <cfvo type="num" val="$I$29"/>
        <color rgb="FF00B050"/>
        <color rgb="FFFFFF00"/>
        <color rgb="FFFF0000"/>
      </colorScale>
    </cfRule>
  </conditionalFormatting>
  <conditionalFormatting sqref="J10:J27">
    <cfRule type="colorScale" priority="16">
      <colorScale>
        <cfvo type="num" val="0"/>
        <cfvo type="num" val="$J$30"/>
        <cfvo type="num" val="$J$29"/>
        <color rgb="FF00B050"/>
        <color rgb="FFFFFF00"/>
        <color rgb="FFFF0000"/>
      </colorScale>
    </cfRule>
  </conditionalFormatting>
  <conditionalFormatting sqref="C3:C27">
    <cfRule type="colorScale" priority="6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17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18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19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27">
    <cfRule type="colorScale" priority="21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27">
    <cfRule type="colorScale" priority="2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23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24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7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27">
    <cfRule type="colorScale" priority="1">
      <colorScale>
        <cfvo type="num" val="0"/>
        <cfvo type="num" val="$J$30"/>
        <cfvo type="num" val="$J$29"/>
        <color rgb="FF00B050"/>
        <color rgb="FFFFFF00"/>
        <color rgb="FFFF0000"/>
      </colorScale>
    </cfRule>
    <cfRule type="colorScale" priority="28">
      <colorScale>
        <cfvo type="num" val="0"/>
        <cfvo type="num" val="$J$30"/>
        <cfvo type="num" val="$J$29"/>
        <color rgb="FF00B050"/>
        <color rgb="FFFFFF00"/>
        <color rgb="FFFF0000"/>
      </colorScale>
    </cfRule>
    <cfRule type="colorScale" priority="29">
      <colorScale>
        <cfvo type="num" val="0"/>
        <cfvo type="num" val="$J$30"/>
        <cfvo type="num" val="$J$29"/>
        <color rgb="FF00B050"/>
        <color rgb="FFFFFF00"/>
        <color rgb="FFFF0000"/>
      </colorScale>
    </cfRule>
    <cfRule type="colorScale" priority="30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H27">
    <cfRule type="colorScale" priority="31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3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E27">
    <cfRule type="colorScale" priority="4">
      <colorScale>
        <cfvo type="num" val="0"/>
        <cfvo type="num" val="$E$30"/>
        <cfvo type="num" val="$E$29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2AEF-CE1D-4C14-A4C4-78AA41F09C50}">
  <sheetPr>
    <pageSetUpPr fitToPage="1"/>
  </sheetPr>
  <dimension ref="A1:R38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/>
  <cols>
    <col min="1" max="1" width="6.5703125" style="2" bestFit="1" customWidth="1"/>
    <col min="2" max="2" width="15.42578125" style="2" customWidth="1"/>
    <col min="3" max="10" width="8.7109375" style="4" customWidth="1"/>
    <col min="11" max="13" width="8.7109375" style="2" customWidth="1"/>
    <col min="14" max="14" width="10.85546875" style="5" customWidth="1"/>
    <col min="15" max="15" width="20.7109375" style="4" customWidth="1"/>
    <col min="16" max="16" width="3.5703125" style="4" bestFit="1" customWidth="1"/>
    <col min="17" max="16384" width="9.140625" style="4"/>
  </cols>
  <sheetData>
    <row r="1" spans="1:18" ht="15.75">
      <c r="C1" s="3" t="s">
        <v>38</v>
      </c>
      <c r="D1" s="3"/>
    </row>
    <row r="2" spans="1:18" s="10" customFormat="1" ht="115.5" customHeight="1">
      <c r="A2" s="34" t="s">
        <v>22</v>
      </c>
      <c r="B2" s="44" t="s">
        <v>10</v>
      </c>
      <c r="C2" s="7" t="s">
        <v>16</v>
      </c>
      <c r="D2" s="7" t="s">
        <v>21</v>
      </c>
      <c r="E2" s="7" t="s">
        <v>17</v>
      </c>
      <c r="F2" s="7" t="s">
        <v>40</v>
      </c>
      <c r="G2" s="7" t="s">
        <v>41</v>
      </c>
      <c r="H2" s="7" t="s">
        <v>42</v>
      </c>
      <c r="I2" s="7" t="s">
        <v>20</v>
      </c>
      <c r="J2" s="7" t="s">
        <v>18</v>
      </c>
      <c r="K2" s="8" t="s">
        <v>9</v>
      </c>
      <c r="L2" s="8" t="s">
        <v>14</v>
      </c>
      <c r="M2" s="8" t="s">
        <v>45</v>
      </c>
      <c r="N2" s="50" t="s">
        <v>39</v>
      </c>
    </row>
    <row r="3" spans="1:18">
      <c r="A3" s="6">
        <v>1</v>
      </c>
      <c r="B3" s="1">
        <v>427373</v>
      </c>
      <c r="C3" s="11">
        <v>1</v>
      </c>
      <c r="D3" s="11">
        <v>5</v>
      </c>
      <c r="E3" s="11">
        <v>3</v>
      </c>
      <c r="F3" s="11">
        <v>0</v>
      </c>
      <c r="G3" s="11">
        <v>1</v>
      </c>
      <c r="H3" s="11">
        <v>5</v>
      </c>
      <c r="I3" s="11">
        <v>2.5</v>
      </c>
      <c r="J3" s="11">
        <v>4</v>
      </c>
      <c r="K3" s="12">
        <f t="shared" ref="K3:K26" si="0">SUM(C3:J3)</f>
        <v>21.5</v>
      </c>
      <c r="L3" s="12">
        <f>$L$29-Tabel3626235789103[[#This Row],[aantal fouten]]</f>
        <v>43.5</v>
      </c>
      <c r="M3" s="13">
        <f>ROUND(IF(($P$3&gt;=1),MIN(($P$3+(($L3*9)/$L$29)),(1+((($L3*9)/$L$29)*2)),(10-(((($L$29-$L3)*9)/$L$29)*0.5))),MAX(($P$3+(($L3*9)/$L$29)),(1+((($L3*9)/$L$29)*0.5)),(10-(((($L$29-$L3)*9)/$L$29)*2)))),1)</f>
        <v>6</v>
      </c>
      <c r="N3" s="49">
        <f>(Tabel3626235789103[[#This Row],[cijfer eindtoets 3]]+Tabel3626235789102[[#This Row],[cijfer eindtoets 2]]+Tabel362623578910[[#This Row],[cijfer eindtoets 1]])/3</f>
        <v>6.8666666666666671</v>
      </c>
      <c r="O3" s="14" t="s">
        <v>13</v>
      </c>
      <c r="P3" s="12">
        <v>0</v>
      </c>
      <c r="Q3" s="15"/>
    </row>
    <row r="4" spans="1:18">
      <c r="A4" s="51">
        <v>2</v>
      </c>
      <c r="B4" s="58">
        <v>427473</v>
      </c>
      <c r="C4" s="52"/>
      <c r="D4" s="52">
        <v>2</v>
      </c>
      <c r="E4" s="52">
        <v>2.25</v>
      </c>
      <c r="F4" s="52">
        <v>0</v>
      </c>
      <c r="G4" s="52">
        <v>1</v>
      </c>
      <c r="H4" s="52">
        <v>0.5</v>
      </c>
      <c r="I4" s="52">
        <v>4.75</v>
      </c>
      <c r="J4" s="52">
        <v>3</v>
      </c>
      <c r="K4" s="12">
        <f t="shared" si="0"/>
        <v>13.5</v>
      </c>
      <c r="L4" s="12">
        <f>$L$29-Tabel3626235789103[[#This Row],[aantal fouten]]</f>
        <v>51.5</v>
      </c>
      <c r="M4" s="13">
        <v>7</v>
      </c>
      <c r="N4" s="49"/>
      <c r="O4" s="59" t="s">
        <v>37</v>
      </c>
      <c r="P4" s="12"/>
      <c r="Q4" s="15"/>
    </row>
    <row r="5" spans="1:18">
      <c r="A5" s="6">
        <v>3</v>
      </c>
      <c r="B5" s="56">
        <v>427618</v>
      </c>
      <c r="C5" s="11"/>
      <c r="D5" s="11"/>
      <c r="E5" s="11"/>
      <c r="F5" s="11"/>
      <c r="G5" s="11"/>
      <c r="H5" s="11"/>
      <c r="I5" s="11"/>
      <c r="J5" s="11"/>
      <c r="K5" s="12"/>
      <c r="L5" s="12"/>
      <c r="M5" s="13"/>
      <c r="N5" s="49"/>
    </row>
    <row r="6" spans="1:18">
      <c r="A6" s="51">
        <v>4</v>
      </c>
      <c r="B6" s="1">
        <v>427737</v>
      </c>
      <c r="C6" s="11"/>
      <c r="D6" s="11">
        <v>3</v>
      </c>
      <c r="E6" s="11">
        <v>5.75</v>
      </c>
      <c r="F6" s="11">
        <v>0</v>
      </c>
      <c r="G6" s="11">
        <v>1</v>
      </c>
      <c r="H6" s="11">
        <v>2</v>
      </c>
      <c r="I6" s="11">
        <v>1.25</v>
      </c>
      <c r="J6" s="11">
        <v>3.5</v>
      </c>
      <c r="K6" s="12">
        <f t="shared" si="0"/>
        <v>16.5</v>
      </c>
      <c r="L6" s="12">
        <f>$L$29-Tabel3626235789103[[#This Row],[aantal fouten]]</f>
        <v>48.5</v>
      </c>
      <c r="M6" s="13">
        <v>6.5</v>
      </c>
      <c r="N6" s="49">
        <f>(Tabel3626235789103[[#This Row],[cijfer eindtoets 3]]+Tabel3626235789102[[#This Row],[cijfer eindtoets 2]]+Tabel362623578910[[#This Row],[cijfer eindtoets 1]])/3</f>
        <v>6.4000000000000012</v>
      </c>
      <c r="O6" s="59" t="s">
        <v>37</v>
      </c>
      <c r="P6" s="18">
        <v>0</v>
      </c>
      <c r="Q6" s="4" t="s">
        <v>19</v>
      </c>
    </row>
    <row r="7" spans="1:18">
      <c r="A7" s="6">
        <v>5</v>
      </c>
      <c r="B7" s="1">
        <v>427749</v>
      </c>
      <c r="C7" s="11">
        <v>2</v>
      </c>
      <c r="D7" s="11">
        <v>3</v>
      </c>
      <c r="E7" s="11">
        <v>5</v>
      </c>
      <c r="F7" s="11">
        <v>5</v>
      </c>
      <c r="G7" s="11">
        <v>5</v>
      </c>
      <c r="H7" s="11">
        <v>5</v>
      </c>
      <c r="I7" s="11">
        <v>5.25</v>
      </c>
      <c r="J7" s="11">
        <v>6</v>
      </c>
      <c r="K7" s="12">
        <f t="shared" si="0"/>
        <v>36.25</v>
      </c>
      <c r="L7" s="12">
        <f>$L$29-Tabel3626235789103[[#This Row],[aantal fouten]]</f>
        <v>28.75</v>
      </c>
      <c r="M7" s="13">
        <f>ROUND(IF(($P$3&gt;=1),MIN(($P$3+(($L7*9)/$L$29)),(1+((($L7*9)/$L$29)*2)),(10-(((($L$29-$L7)*9)/$L$29)*0.5))),MAX(($P$3+(($L7*9)/$L$29)),(1+((($L7*9)/$L$29)*0.5)),(10-(((($L$29-$L7)*9)/$L$29)*2)))),1)</f>
        <v>4</v>
      </c>
      <c r="N7" s="49">
        <f>(Tabel3626235789103[[#This Row],[cijfer eindtoets 3]]+Tabel3626235789102[[#This Row],[cijfer eindtoets 2]]+Tabel362623578910[[#This Row],[cijfer eindtoets 1]])/3</f>
        <v>5.4333333333333336</v>
      </c>
      <c r="P7" s="19">
        <v>1</v>
      </c>
      <c r="Q7" s="4" t="s">
        <v>2</v>
      </c>
    </row>
    <row r="8" spans="1:18">
      <c r="A8" s="51">
        <v>6</v>
      </c>
      <c r="B8" s="1">
        <v>427963</v>
      </c>
      <c r="C8" s="11">
        <v>2</v>
      </c>
      <c r="D8" s="11">
        <v>3</v>
      </c>
      <c r="E8" s="11">
        <v>3.5</v>
      </c>
      <c r="F8" s="11">
        <v>1</v>
      </c>
      <c r="G8" s="11">
        <v>1</v>
      </c>
      <c r="H8" s="11">
        <v>2.5</v>
      </c>
      <c r="I8" s="11">
        <v>4.25</v>
      </c>
      <c r="J8" s="11">
        <v>3.5</v>
      </c>
      <c r="K8" s="12">
        <f t="shared" si="0"/>
        <v>20.75</v>
      </c>
      <c r="L8" s="12">
        <f>$L$29-Tabel3626235789103[[#This Row],[aantal fouten]]</f>
        <v>44.25</v>
      </c>
      <c r="M8" s="13">
        <f>ROUND(IF(($P$3&gt;=1),MIN(($P$3+(($L8*9)/$L$29)),(1+((($L8*9)/$L$29)*2)),(10-(((($L$29-$L8)*9)/$L$29)*0.5))),MAX(($P$3+(($L8*9)/$L$29)),(1+((($L8*9)/$L$29)*0.5)),(10-(((($L$29-$L8)*9)/$L$29)*2)))),1)</f>
        <v>6.1</v>
      </c>
      <c r="N8" s="49">
        <f>(Tabel3626235789103[[#This Row],[cijfer eindtoets 3]]+Tabel3626235789102[[#This Row],[cijfer eindtoets 2]]+Tabel362623578910[[#This Row],[cijfer eindtoets 1]])/3</f>
        <v>6.4333333333333327</v>
      </c>
      <c r="P8" s="21">
        <v>2</v>
      </c>
      <c r="Q8" s="4" t="s">
        <v>3</v>
      </c>
      <c r="R8" s="20"/>
    </row>
    <row r="9" spans="1:18">
      <c r="A9" s="6">
        <v>7</v>
      </c>
      <c r="B9" s="42">
        <v>428028</v>
      </c>
      <c r="C9" s="11"/>
      <c r="D9" s="11"/>
      <c r="E9" s="11"/>
      <c r="F9" s="11"/>
      <c r="G9" s="11"/>
      <c r="H9" s="11"/>
      <c r="I9" s="11"/>
      <c r="J9" s="11"/>
      <c r="K9" s="12"/>
      <c r="L9" s="12"/>
      <c r="M9" s="13"/>
      <c r="N9" s="49"/>
      <c r="P9" s="22">
        <v>3</v>
      </c>
      <c r="Q9" s="4" t="s">
        <v>0</v>
      </c>
    </row>
    <row r="10" spans="1:18">
      <c r="A10" s="51">
        <v>8</v>
      </c>
      <c r="B10" s="1">
        <v>428961</v>
      </c>
      <c r="C10" s="11">
        <v>1</v>
      </c>
      <c r="D10" s="11">
        <v>3</v>
      </c>
      <c r="E10" s="11">
        <v>0.5</v>
      </c>
      <c r="F10" s="11">
        <v>0</v>
      </c>
      <c r="G10" s="11">
        <v>1</v>
      </c>
      <c r="H10" s="11">
        <v>3</v>
      </c>
      <c r="I10" s="11">
        <v>0.75</v>
      </c>
      <c r="J10" s="11">
        <v>4.5</v>
      </c>
      <c r="K10" s="12">
        <f t="shared" si="0"/>
        <v>13.75</v>
      </c>
      <c r="L10" s="12">
        <f>$L$29-Tabel3626235789103[[#This Row],[aantal fouten]]</f>
        <v>51.25</v>
      </c>
      <c r="M10" s="13">
        <f t="shared" ref="M10:M21" si="1">ROUND(IF(($P$3&gt;=1),MIN(($P$3+(($L10*9)/$L$29)),(1+((($L10*9)/$L$29)*2)),(10-(((($L$29-$L10)*9)/$L$29)*0.5))),MAX(($P$3+(($L10*9)/$L$29)),(1+((($L10*9)/$L$29)*0.5)),(10-(((($L$29-$L10)*9)/$L$29)*2)))),1)</f>
        <v>7.1</v>
      </c>
      <c r="N10" s="49">
        <f>(Tabel3626235789103[[#This Row],[cijfer eindtoets 3]]+Tabel3626235789102[[#This Row],[cijfer eindtoets 2]]+Tabel362623578910[[#This Row],[cijfer eindtoets 1]])/3</f>
        <v>7.0333333333333341</v>
      </c>
      <c r="P10" s="33"/>
      <c r="Q10" s="4" t="s">
        <v>8</v>
      </c>
    </row>
    <row r="11" spans="1:18">
      <c r="A11" s="6">
        <v>9</v>
      </c>
      <c r="B11" s="1">
        <v>429177</v>
      </c>
      <c r="C11" s="32">
        <v>0</v>
      </c>
      <c r="D11" s="32">
        <v>3</v>
      </c>
      <c r="E11" s="32">
        <v>2</v>
      </c>
      <c r="F11" s="32">
        <v>5</v>
      </c>
      <c r="G11" s="32">
        <v>4</v>
      </c>
      <c r="H11" s="32">
        <v>4.5</v>
      </c>
      <c r="I11" s="32">
        <v>3.5</v>
      </c>
      <c r="J11" s="32">
        <v>10</v>
      </c>
      <c r="K11" s="12">
        <f t="shared" si="0"/>
        <v>32</v>
      </c>
      <c r="L11" s="12">
        <f>$L$29-Tabel3626235789103[[#This Row],[aantal fouten]]</f>
        <v>33</v>
      </c>
      <c r="M11" s="13">
        <f t="shared" si="1"/>
        <v>4.5999999999999996</v>
      </c>
      <c r="N11" s="57">
        <f>(Tabel3626235789103[[#This Row],[cijfer eindtoets 3]]+Tabel3626235789102[[#This Row],[cijfer eindtoets 2]]+Tabel362623578910[[#This Row],[cijfer eindtoets 1]])/3</f>
        <v>4.5</v>
      </c>
      <c r="P11" s="23">
        <v>4</v>
      </c>
      <c r="Q11" s="4" t="s">
        <v>4</v>
      </c>
    </row>
    <row r="12" spans="1:18">
      <c r="A12" s="51">
        <v>10</v>
      </c>
      <c r="B12" s="1">
        <v>429264</v>
      </c>
      <c r="C12" s="30">
        <v>2</v>
      </c>
      <c r="D12" s="30">
        <v>3</v>
      </c>
      <c r="E12" s="30">
        <v>1.25</v>
      </c>
      <c r="F12" s="30">
        <v>0</v>
      </c>
      <c r="G12" s="30">
        <v>2</v>
      </c>
      <c r="H12" s="30">
        <v>3.5</v>
      </c>
      <c r="I12" s="30">
        <v>4.5</v>
      </c>
      <c r="J12" s="30">
        <v>2</v>
      </c>
      <c r="K12" s="12">
        <f t="shared" si="0"/>
        <v>18.25</v>
      </c>
      <c r="L12" s="12">
        <f>$L$29-Tabel3626235789103[[#This Row],[aantal fouten]]</f>
        <v>46.75</v>
      </c>
      <c r="M12" s="13">
        <f t="shared" si="1"/>
        <v>6.5</v>
      </c>
      <c r="N12" s="49">
        <f>(Tabel3626235789103[[#This Row],[cijfer eindtoets 3]]+Tabel3626235789102[[#This Row],[cijfer eindtoets 2]]+Tabel362623578910[[#This Row],[cijfer eindtoets 1]])/3</f>
        <v>7.1333333333333329</v>
      </c>
      <c r="P12" s="24">
        <v>5</v>
      </c>
      <c r="Q12" s="4" t="s">
        <v>1</v>
      </c>
    </row>
    <row r="13" spans="1:18">
      <c r="A13" s="6">
        <v>11</v>
      </c>
      <c r="B13" s="1">
        <v>429319</v>
      </c>
      <c r="C13" s="11">
        <v>0</v>
      </c>
      <c r="D13" s="11">
        <v>0</v>
      </c>
      <c r="E13" s="11">
        <v>0.25</v>
      </c>
      <c r="F13" s="11">
        <v>2</v>
      </c>
      <c r="G13" s="11">
        <v>2</v>
      </c>
      <c r="H13" s="11">
        <v>3.5</v>
      </c>
      <c r="I13" s="11">
        <v>1.5</v>
      </c>
      <c r="J13" s="11">
        <v>6.5</v>
      </c>
      <c r="K13" s="12">
        <f t="shared" si="0"/>
        <v>15.75</v>
      </c>
      <c r="L13" s="12">
        <f>$L$29-Tabel3626235789103[[#This Row],[aantal fouten]]</f>
        <v>49.25</v>
      </c>
      <c r="M13" s="13">
        <f t="shared" si="1"/>
        <v>6.8</v>
      </c>
      <c r="N13" s="49">
        <f>(Tabel3626235789103[[#This Row],[cijfer eindtoets 3]]+Tabel3626235789102[[#This Row],[cijfer eindtoets 2]]+Tabel362623578910[[#This Row],[cijfer eindtoets 1]])/3</f>
        <v>7.1333333333333329</v>
      </c>
      <c r="P13" s="25">
        <v>6</v>
      </c>
      <c r="Q13" s="4" t="s">
        <v>6</v>
      </c>
    </row>
    <row r="14" spans="1:18">
      <c r="A14" s="51">
        <v>12</v>
      </c>
      <c r="B14" s="1">
        <v>429497</v>
      </c>
      <c r="C14" s="11">
        <v>0</v>
      </c>
      <c r="D14" s="11">
        <v>2</v>
      </c>
      <c r="E14" s="11">
        <v>0.5</v>
      </c>
      <c r="F14" s="11">
        <v>0</v>
      </c>
      <c r="G14" s="11">
        <v>1</v>
      </c>
      <c r="H14" s="11">
        <v>0</v>
      </c>
      <c r="I14" s="11">
        <v>0.75</v>
      </c>
      <c r="J14" s="11">
        <v>2</v>
      </c>
      <c r="K14" s="12">
        <f t="shared" si="0"/>
        <v>6.25</v>
      </c>
      <c r="L14" s="12">
        <f>$L$29-Tabel3626235789103[[#This Row],[aantal fouten]]</f>
        <v>58.75</v>
      </c>
      <c r="M14" s="13">
        <f t="shared" si="1"/>
        <v>8.3000000000000007</v>
      </c>
      <c r="N14" s="49">
        <f>(Tabel3626235789103[[#This Row],[cijfer eindtoets 3]]+Tabel3626235789102[[#This Row],[cijfer eindtoets 2]]+Tabel362623578910[[#This Row],[cijfer eindtoets 1]])/3</f>
        <v>7.6000000000000005</v>
      </c>
      <c r="P14" s="26">
        <v>7</v>
      </c>
      <c r="Q14" s="4" t="s">
        <v>7</v>
      </c>
    </row>
    <row r="15" spans="1:18">
      <c r="A15" s="6">
        <v>13</v>
      </c>
      <c r="B15" s="1">
        <v>429515</v>
      </c>
      <c r="C15" s="11">
        <v>0</v>
      </c>
      <c r="D15" s="11">
        <v>2</v>
      </c>
      <c r="E15" s="11">
        <v>2.5</v>
      </c>
      <c r="F15" s="11">
        <v>1</v>
      </c>
      <c r="G15" s="11">
        <v>0</v>
      </c>
      <c r="H15" s="11">
        <v>2</v>
      </c>
      <c r="I15" s="11">
        <v>1</v>
      </c>
      <c r="J15" s="11">
        <v>5</v>
      </c>
      <c r="K15" s="12">
        <f t="shared" si="0"/>
        <v>13.5</v>
      </c>
      <c r="L15" s="12">
        <f>$L$29-Tabel3626235789103[[#This Row],[aantal fouten]]</f>
        <v>51.5</v>
      </c>
      <c r="M15" s="13">
        <f t="shared" si="1"/>
        <v>7.1</v>
      </c>
      <c r="N15" s="49">
        <f>(Tabel3626235789103[[#This Row],[cijfer eindtoets 3]]+Tabel3626235789102[[#This Row],[cijfer eindtoets 2]]+Tabel362623578910[[#This Row],[cijfer eindtoets 1]])/3</f>
        <v>7.5666666666666664</v>
      </c>
      <c r="P15" s="28">
        <v>10</v>
      </c>
      <c r="Q15" s="4" t="s">
        <v>5</v>
      </c>
    </row>
    <row r="16" spans="1:18">
      <c r="A16" s="51">
        <v>14</v>
      </c>
      <c r="B16" s="1">
        <v>429593</v>
      </c>
      <c r="C16" s="11">
        <v>3</v>
      </c>
      <c r="D16" s="11">
        <v>3</v>
      </c>
      <c r="E16" s="11">
        <v>1.5</v>
      </c>
      <c r="F16" s="11">
        <v>5</v>
      </c>
      <c r="G16" s="11">
        <v>0</v>
      </c>
      <c r="H16" s="11">
        <v>4</v>
      </c>
      <c r="I16" s="11">
        <v>5</v>
      </c>
      <c r="J16" s="11">
        <v>5.5</v>
      </c>
      <c r="K16" s="12">
        <f t="shared" si="0"/>
        <v>27</v>
      </c>
      <c r="L16" s="12">
        <f>$L$29-Tabel3626235789103[[#This Row],[aantal fouten]]</f>
        <v>38</v>
      </c>
      <c r="M16" s="13">
        <f t="shared" si="1"/>
        <v>5.3</v>
      </c>
      <c r="N16" s="49">
        <f>(Tabel3626235789103[[#This Row],[cijfer eindtoets 3]]+Tabel3626235789102[[#This Row],[cijfer eindtoets 2]]+Tabel362623578910[[#This Row],[cijfer eindtoets 1]])/3</f>
        <v>5.3999999999999995</v>
      </c>
    </row>
    <row r="17" spans="1:16">
      <c r="A17" s="6">
        <v>15</v>
      </c>
      <c r="B17" s="1">
        <v>429716</v>
      </c>
      <c r="C17" s="30">
        <v>2</v>
      </c>
      <c r="D17" s="30">
        <v>4</v>
      </c>
      <c r="E17" s="30">
        <v>2</v>
      </c>
      <c r="F17" s="30">
        <v>1</v>
      </c>
      <c r="G17" s="30">
        <v>2</v>
      </c>
      <c r="H17" s="30">
        <v>5</v>
      </c>
      <c r="I17" s="30">
        <v>1.75</v>
      </c>
      <c r="J17" s="30">
        <v>4</v>
      </c>
      <c r="K17" s="12">
        <f t="shared" si="0"/>
        <v>21.75</v>
      </c>
      <c r="L17" s="12">
        <f>$L$29-Tabel3626235789103[[#This Row],[aantal fouten]]</f>
        <v>43.25</v>
      </c>
      <c r="M17" s="13">
        <f t="shared" si="1"/>
        <v>6</v>
      </c>
      <c r="N17" s="49">
        <f>(Tabel3626235789103[[#This Row],[cijfer eindtoets 3]]+Tabel3626235789102[[#This Row],[cijfer eindtoets 2]]+Tabel362623578910[[#This Row],[cijfer eindtoets 1]])/3</f>
        <v>6.2666666666666657</v>
      </c>
    </row>
    <row r="18" spans="1:16">
      <c r="A18" s="51">
        <v>16</v>
      </c>
      <c r="B18" s="1">
        <v>429804</v>
      </c>
      <c r="C18" s="11">
        <v>2</v>
      </c>
      <c r="D18" s="11">
        <v>2</v>
      </c>
      <c r="E18" s="11">
        <v>2</v>
      </c>
      <c r="F18" s="11">
        <v>4</v>
      </c>
      <c r="G18" s="11">
        <v>3</v>
      </c>
      <c r="H18" s="11">
        <v>2</v>
      </c>
      <c r="I18" s="11">
        <v>1.75</v>
      </c>
      <c r="J18" s="11">
        <v>5</v>
      </c>
      <c r="K18" s="12">
        <f t="shared" si="0"/>
        <v>21.75</v>
      </c>
      <c r="L18" s="12">
        <f>$L$29-Tabel3626235789103[[#This Row],[aantal fouten]]</f>
        <v>43.25</v>
      </c>
      <c r="M18" s="13">
        <f t="shared" si="1"/>
        <v>6</v>
      </c>
      <c r="N18" s="49">
        <f>(Tabel3626235789103[[#This Row],[cijfer eindtoets 3]]+Tabel3626235789102[[#This Row],[cijfer eindtoets 2]]+Tabel362623578910[[#This Row],[cijfer eindtoets 1]])/3</f>
        <v>6.2</v>
      </c>
      <c r="P18" s="29"/>
    </row>
    <row r="19" spans="1:16">
      <c r="A19" s="6">
        <v>17</v>
      </c>
      <c r="B19" s="1">
        <v>429851</v>
      </c>
      <c r="C19" s="11">
        <v>3</v>
      </c>
      <c r="D19" s="11">
        <v>1</v>
      </c>
      <c r="E19" s="11">
        <v>0.5</v>
      </c>
      <c r="F19" s="11">
        <v>2</v>
      </c>
      <c r="G19" s="11">
        <v>4</v>
      </c>
      <c r="H19" s="11">
        <v>1</v>
      </c>
      <c r="I19" s="11">
        <v>3.75</v>
      </c>
      <c r="J19" s="11">
        <v>7</v>
      </c>
      <c r="K19" s="12">
        <f t="shared" si="0"/>
        <v>22.25</v>
      </c>
      <c r="L19" s="12">
        <f>$L$29-Tabel3626235789103[[#This Row],[aantal fouten]]</f>
        <v>42.75</v>
      </c>
      <c r="M19" s="13">
        <f t="shared" si="1"/>
        <v>5.9</v>
      </c>
      <c r="N19" s="49">
        <f>(Tabel3626235789103[[#This Row],[cijfer eindtoets 3]]+Tabel3626235789102[[#This Row],[cijfer eindtoets 2]]+Tabel362623578910[[#This Row],[cijfer eindtoets 1]])/3</f>
        <v>6.8999999999999995</v>
      </c>
      <c r="P19" s="29"/>
    </row>
    <row r="20" spans="1:16">
      <c r="A20" s="51">
        <v>18</v>
      </c>
      <c r="B20" s="1">
        <v>429872</v>
      </c>
      <c r="C20" s="30">
        <v>1</v>
      </c>
      <c r="D20" s="30">
        <v>0</v>
      </c>
      <c r="E20" s="30">
        <v>0.5</v>
      </c>
      <c r="F20" s="30">
        <v>2</v>
      </c>
      <c r="G20" s="30">
        <v>1</v>
      </c>
      <c r="H20" s="30">
        <v>2.5</v>
      </c>
      <c r="I20" s="30">
        <v>3.66</v>
      </c>
      <c r="J20" s="30">
        <v>3.5</v>
      </c>
      <c r="K20" s="12">
        <f t="shared" si="0"/>
        <v>14.16</v>
      </c>
      <c r="L20" s="12">
        <f>$L$29-Tabel3626235789103[[#This Row],[aantal fouten]]</f>
        <v>50.84</v>
      </c>
      <c r="M20" s="13">
        <f t="shared" si="1"/>
        <v>7</v>
      </c>
      <c r="N20" s="49">
        <f>(Tabel3626235789103[[#This Row],[cijfer eindtoets 3]]+Tabel3626235789102[[#This Row],[cijfer eindtoets 2]]+Tabel362623578910[[#This Row],[cijfer eindtoets 1]])/3</f>
        <v>7.1000000000000005</v>
      </c>
      <c r="P20" s="29"/>
    </row>
    <row r="21" spans="1:16">
      <c r="A21" s="6">
        <v>19</v>
      </c>
      <c r="B21" s="1">
        <v>429883</v>
      </c>
      <c r="C21" s="30">
        <v>1</v>
      </c>
      <c r="D21" s="30">
        <v>2</v>
      </c>
      <c r="E21" s="30">
        <v>1</v>
      </c>
      <c r="F21" s="30">
        <v>2</v>
      </c>
      <c r="G21" s="30">
        <v>0</v>
      </c>
      <c r="H21" s="30">
        <v>2</v>
      </c>
      <c r="I21" s="30">
        <v>2.75</v>
      </c>
      <c r="J21" s="30">
        <v>4.5</v>
      </c>
      <c r="K21" s="12">
        <f t="shared" si="0"/>
        <v>15.25</v>
      </c>
      <c r="L21" s="12">
        <f>$L$29-Tabel3626235789103[[#This Row],[aantal fouten]]</f>
        <v>49.75</v>
      </c>
      <c r="M21" s="13">
        <f t="shared" si="1"/>
        <v>6.9</v>
      </c>
      <c r="N21" s="49">
        <f>(Tabel3626235789103[[#This Row],[cijfer eindtoets 3]]+Tabel3626235789102[[#This Row],[cijfer eindtoets 2]]+Tabel362623578910[[#This Row],[cijfer eindtoets 1]])/3</f>
        <v>7.1000000000000005</v>
      </c>
      <c r="P21" s="2"/>
    </row>
    <row r="22" spans="1:16">
      <c r="A22" s="51">
        <v>20</v>
      </c>
      <c r="B22" s="1">
        <v>430130</v>
      </c>
      <c r="C22" s="11"/>
      <c r="D22" s="11">
        <v>1</v>
      </c>
      <c r="E22" s="11">
        <v>6</v>
      </c>
      <c r="F22" s="11">
        <v>0</v>
      </c>
      <c r="G22" s="11">
        <v>1</v>
      </c>
      <c r="H22" s="11">
        <v>1</v>
      </c>
      <c r="I22" s="11">
        <v>5.25</v>
      </c>
      <c r="J22" s="11">
        <v>4.5</v>
      </c>
      <c r="K22" s="12">
        <f t="shared" si="0"/>
        <v>18.75</v>
      </c>
      <c r="L22" s="12">
        <f>$L$29-Tabel3626235789103[[#This Row],[aantal fouten]]</f>
        <v>46.25</v>
      </c>
      <c r="M22" s="13">
        <v>6.2</v>
      </c>
      <c r="N22" s="57">
        <f>(Tabel3626235789103[[#This Row],[cijfer eindtoets 3]]+Tabel3626235789102[[#This Row],[cijfer eindtoets 2]]+Tabel362623578910[[#This Row],[cijfer eindtoets 1]])/3</f>
        <v>6.4666666666666659</v>
      </c>
      <c r="O22" s="59" t="s">
        <v>37</v>
      </c>
      <c r="P22" s="2"/>
    </row>
    <row r="23" spans="1:16">
      <c r="A23" s="6">
        <v>21</v>
      </c>
      <c r="B23" s="1">
        <v>430133</v>
      </c>
      <c r="C23" s="11"/>
      <c r="D23" s="11">
        <v>3</v>
      </c>
      <c r="E23" s="11">
        <v>1.25</v>
      </c>
      <c r="F23" s="11">
        <v>0</v>
      </c>
      <c r="G23" s="11">
        <v>2</v>
      </c>
      <c r="H23" s="11">
        <v>0.5</v>
      </c>
      <c r="I23" s="11">
        <v>1.75</v>
      </c>
      <c r="J23" s="11">
        <v>6</v>
      </c>
      <c r="K23" s="12">
        <f t="shared" si="0"/>
        <v>14.5</v>
      </c>
      <c r="L23" s="12">
        <f>$L$29-Tabel3626235789103[[#This Row],[aantal fouten]]</f>
        <v>50.5</v>
      </c>
      <c r="M23" s="13">
        <v>6.8</v>
      </c>
      <c r="N23" s="49">
        <f>(Tabel3626235789103[[#This Row],[cijfer eindtoets 3]]+Tabel3626235789102[[#This Row],[cijfer eindtoets 2]]+Tabel362623578910[[#This Row],[cijfer eindtoets 1]])/3</f>
        <v>6.5999999999999988</v>
      </c>
      <c r="O23" s="59" t="s">
        <v>37</v>
      </c>
      <c r="P23" s="2"/>
    </row>
    <row r="24" spans="1:16">
      <c r="A24" s="51">
        <v>22</v>
      </c>
      <c r="B24" s="1">
        <v>430164</v>
      </c>
      <c r="C24" s="11">
        <v>0</v>
      </c>
      <c r="D24" s="11">
        <v>3</v>
      </c>
      <c r="E24" s="11">
        <v>2.25</v>
      </c>
      <c r="F24" s="11">
        <v>2</v>
      </c>
      <c r="G24" s="11">
        <v>0</v>
      </c>
      <c r="H24" s="11">
        <v>5</v>
      </c>
      <c r="I24" s="11">
        <v>0.5</v>
      </c>
      <c r="J24" s="11">
        <v>6</v>
      </c>
      <c r="K24" s="12">
        <f t="shared" si="0"/>
        <v>18.75</v>
      </c>
      <c r="L24" s="12">
        <f>$L$29-Tabel3626235789103[[#This Row],[aantal fouten]]</f>
        <v>46.25</v>
      </c>
      <c r="M24" s="13">
        <f>ROUND(IF(($P$3&gt;=1),MIN(($P$3+(($L24*9)/$L$29)),(1+((($L24*9)/$L$29)*2)),(10-(((($L$29-$L24)*9)/$L$29)*0.5))),MAX(($P$3+(($L24*9)/$L$29)),(1+((($L24*9)/$L$29)*0.5)),(10-(((($L$29-$L24)*9)/$L$29)*2)))),1)</f>
        <v>6.4</v>
      </c>
      <c r="N24" s="49">
        <f>(Tabel3626235789103[[#This Row],[cijfer eindtoets 3]]+Tabel3626235789102[[#This Row],[cijfer eindtoets 2]]+Tabel362623578910[[#This Row],[cijfer eindtoets 1]])/3</f>
        <v>6.8666666666666671</v>
      </c>
      <c r="P24" s="2"/>
    </row>
    <row r="25" spans="1:16">
      <c r="A25" s="6">
        <v>23</v>
      </c>
      <c r="B25" s="1">
        <v>430173</v>
      </c>
      <c r="C25" s="11"/>
      <c r="D25" s="11">
        <v>2</v>
      </c>
      <c r="E25" s="11">
        <v>3.5</v>
      </c>
      <c r="F25" s="11">
        <v>1</v>
      </c>
      <c r="G25" s="11">
        <v>1</v>
      </c>
      <c r="H25" s="11">
        <v>3</v>
      </c>
      <c r="I25" s="11">
        <v>1.25</v>
      </c>
      <c r="J25" s="11">
        <v>6</v>
      </c>
      <c r="K25" s="12">
        <f t="shared" si="0"/>
        <v>17.75</v>
      </c>
      <c r="L25" s="12">
        <f>$L$29-Tabel3626235789103[[#This Row],[aantal fouten]]</f>
        <v>47.25</v>
      </c>
      <c r="M25" s="13">
        <v>6.2</v>
      </c>
      <c r="N25" s="57">
        <f>(Tabel3626235789103[[#This Row],[cijfer eindtoets 3]]+Tabel3626235789102[[#This Row],[cijfer eindtoets 2]]+Tabel362623578910[[#This Row],[cijfer eindtoets 1]])/3</f>
        <v>6.4666666666666659</v>
      </c>
      <c r="P25" s="2"/>
    </row>
    <row r="26" spans="1:16">
      <c r="A26" s="51">
        <v>24</v>
      </c>
      <c r="B26" s="1">
        <v>430177</v>
      </c>
      <c r="C26" s="32">
        <v>1</v>
      </c>
      <c r="D26" s="32">
        <v>4</v>
      </c>
      <c r="E26" s="32">
        <v>3.5</v>
      </c>
      <c r="F26" s="32">
        <v>5</v>
      </c>
      <c r="G26" s="32">
        <v>5</v>
      </c>
      <c r="H26" s="32">
        <v>5</v>
      </c>
      <c r="I26" s="32">
        <v>9</v>
      </c>
      <c r="J26" s="32">
        <v>3.5</v>
      </c>
      <c r="K26" s="12">
        <f t="shared" si="0"/>
        <v>36</v>
      </c>
      <c r="L26" s="12">
        <f>$L$29-Tabel3626235789103[[#This Row],[aantal fouten]]</f>
        <v>29</v>
      </c>
      <c r="M26" s="13">
        <f>ROUND(IF(($P$3&gt;=1),MIN(($P$3+(($L26*9)/$L$29)),(1+((($L26*9)/$L$29)*2)),(10-(((($L$29-$L26)*9)/$L$29)*0.5))),MAX(($P$3+(($L26*9)/$L$29)),(1+((($L26*9)/$L$29)*0.5)),(10-(((($L$29-$L26)*9)/$L$29)*2)))),1)</f>
        <v>4</v>
      </c>
      <c r="N26" s="49">
        <f>(Tabel3626235789103[[#This Row],[cijfer eindtoets 3]]+Tabel3626235789102[[#This Row],[cijfer eindtoets 2]]+Tabel362623578910[[#This Row],[cijfer eindtoets 1]])/3</f>
        <v>4.7</v>
      </c>
      <c r="P26" s="2"/>
    </row>
    <row r="27" spans="1:16">
      <c r="A27" s="6">
        <v>25</v>
      </c>
      <c r="B27" s="54">
        <v>433415</v>
      </c>
      <c r="C27" s="52">
        <v>1</v>
      </c>
      <c r="D27" s="52">
        <v>3</v>
      </c>
      <c r="E27" s="52">
        <v>3.25</v>
      </c>
      <c r="F27" s="52">
        <v>5</v>
      </c>
      <c r="G27" s="52">
        <v>4</v>
      </c>
      <c r="H27" s="52">
        <v>3.5</v>
      </c>
      <c r="I27" s="52">
        <v>4.66</v>
      </c>
      <c r="J27" s="52">
        <v>6</v>
      </c>
      <c r="K27" s="49">
        <f>SUM(C27:J27)</f>
        <v>30.41</v>
      </c>
      <c r="L27" s="49">
        <f>$L$29-Tabel3626235789103[[#This Row],[aantal fouten]]</f>
        <v>34.590000000000003</v>
      </c>
      <c r="M27" s="53">
        <f>ROUND(IF(($P$3&gt;=1),MIN(($P$3+(($L27*9)/$L$29)),(1+((($L27*9)/$L$29)*2)),(10-(((($L$29-$L27)*9)/$L$29)*0.5))),MAX(($P$3+(($L27*9)/$L$29)),(1+((($L27*9)/$L$29)*0.5)),(10-(((($L$29-$L27)*9)/$L$29)*2)))),1)</f>
        <v>4.8</v>
      </c>
      <c r="N27" s="49"/>
      <c r="O27" s="2"/>
    </row>
    <row r="28" spans="1:16">
      <c r="B28" s="16" t="s">
        <v>12</v>
      </c>
      <c r="C28" s="12">
        <f t="shared" ref="C28:N28" si="2">AVERAGE(C3:C27)</f>
        <v>1.2222222222222223</v>
      </c>
      <c r="D28" s="12">
        <f t="shared" si="2"/>
        <v>2.4782608695652173</v>
      </c>
      <c r="E28" s="12">
        <f t="shared" si="2"/>
        <v>2.3369565217391304</v>
      </c>
      <c r="F28" s="12">
        <f t="shared" si="2"/>
        <v>1.8695652173913044</v>
      </c>
      <c r="G28" s="12">
        <f t="shared" si="2"/>
        <v>1.826086956521739</v>
      </c>
      <c r="H28" s="12">
        <f t="shared" si="2"/>
        <v>2.8695652173913042</v>
      </c>
      <c r="I28" s="12">
        <f t="shared" si="2"/>
        <v>3.09</v>
      </c>
      <c r="J28" s="12">
        <f t="shared" si="2"/>
        <v>4.8478260869565215</v>
      </c>
      <c r="K28" s="12">
        <f t="shared" si="2"/>
        <v>20.274782608695656</v>
      </c>
      <c r="L28" s="12">
        <f t="shared" si="2"/>
        <v>44.725217391304348</v>
      </c>
      <c r="M28" s="12">
        <f t="shared" si="2"/>
        <v>6.1521739130434794</v>
      </c>
      <c r="N28" s="12">
        <f t="shared" si="2"/>
        <v>6.4841269841269833</v>
      </c>
      <c r="O28" s="19"/>
    </row>
    <row r="29" spans="1:16">
      <c r="B29" s="16" t="s">
        <v>11</v>
      </c>
      <c r="C29" s="2">
        <v>7</v>
      </c>
      <c r="D29" s="2">
        <v>10</v>
      </c>
      <c r="E29" s="2">
        <v>8</v>
      </c>
      <c r="F29" s="2">
        <v>5</v>
      </c>
      <c r="G29" s="2">
        <v>5</v>
      </c>
      <c r="H29" s="2">
        <v>5</v>
      </c>
      <c r="I29" s="2">
        <v>12</v>
      </c>
      <c r="J29" s="2">
        <v>13</v>
      </c>
      <c r="K29" s="2">
        <f>SUM(C29:J29)</f>
        <v>65</v>
      </c>
      <c r="L29" s="2">
        <f>K29</f>
        <v>65</v>
      </c>
      <c r="M29" s="2">
        <v>10</v>
      </c>
      <c r="N29" s="2">
        <v>10</v>
      </c>
      <c r="O29" s="21"/>
    </row>
    <row r="30" spans="1:16">
      <c r="C30" s="31">
        <f>C29/3</f>
        <v>2.3333333333333335</v>
      </c>
      <c r="D30" s="31">
        <f t="shared" ref="D30:J30" si="3">D29/3</f>
        <v>3.3333333333333335</v>
      </c>
      <c r="E30" s="31">
        <f t="shared" si="3"/>
        <v>2.6666666666666665</v>
      </c>
      <c r="F30" s="31">
        <f t="shared" si="3"/>
        <v>1.6666666666666667</v>
      </c>
      <c r="G30" s="31">
        <f t="shared" si="3"/>
        <v>1.6666666666666667</v>
      </c>
      <c r="H30" s="31">
        <f t="shared" si="3"/>
        <v>1.6666666666666667</v>
      </c>
      <c r="I30" s="31">
        <f t="shared" si="3"/>
        <v>4</v>
      </c>
      <c r="J30" s="31">
        <f t="shared" si="3"/>
        <v>4.333333333333333</v>
      </c>
      <c r="O30" s="22"/>
    </row>
    <row r="31" spans="1:16">
      <c r="O31" s="23"/>
    </row>
    <row r="32" spans="1:16">
      <c r="O32" s="24"/>
    </row>
    <row r="33" spans="15:16">
      <c r="O33" s="25"/>
    </row>
    <row r="34" spans="15:16">
      <c r="O34" s="26"/>
    </row>
    <row r="35" spans="15:16">
      <c r="O35" s="27"/>
    </row>
    <row r="36" spans="15:16">
      <c r="O36" s="28"/>
    </row>
    <row r="37" spans="15:16">
      <c r="O37" s="29"/>
    </row>
    <row r="38" spans="15:16">
      <c r="P38" s="2"/>
    </row>
  </sheetData>
  <phoneticPr fontId="33" type="noConversion"/>
  <conditionalFormatting sqref="P6:P9 P18:P20 P11:P15">
    <cfRule type="colorScale" priority="1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O28:O37">
    <cfRule type="colorScale" priority="2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E27">
    <cfRule type="colorScale" priority="28">
      <colorScale>
        <cfvo type="num" val="0"/>
        <cfvo type="num" val="$C$30"/>
        <cfvo type="num" val="$C$29"/>
        <color rgb="FF00B050"/>
        <color rgb="FFFFFF00"/>
        <color rgb="FFFF0000"/>
      </colorScale>
    </cfRule>
  </conditionalFormatting>
  <conditionalFormatting sqref="D3:D27">
    <cfRule type="colorScale" priority="5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29">
      <colorScale>
        <cfvo type="num" val="0"/>
        <cfvo type="num" val="$D$30"/>
        <cfvo type="num" val="$D$29"/>
        <color rgb="FF00B050"/>
        <color rgb="FFFFFF00"/>
        <color rgb="FFFF0000"/>
      </colorScale>
    </cfRule>
  </conditionalFormatting>
  <conditionalFormatting sqref="F3:H27">
    <cfRule type="colorScale" priority="3">
      <colorScale>
        <cfvo type="num" val="0"/>
        <cfvo type="num" val="$F$30"/>
        <cfvo type="num" val="$F$29"/>
        <color rgb="FF00B050"/>
        <color rgb="FFFFFF00"/>
        <color rgb="FFFF0000"/>
      </colorScale>
    </cfRule>
    <cfRule type="colorScale" priority="8">
      <colorScale>
        <cfvo type="num" val="0"/>
        <cfvo type="num" val="$F$30"/>
        <cfvo type="num" val="$F$29"/>
        <color rgb="FF00B050"/>
        <color rgb="FFFFFF00"/>
        <color rgb="FFFF0000"/>
      </colorScale>
    </cfRule>
    <cfRule type="colorScale" priority="30">
      <colorScale>
        <cfvo type="num" val="0"/>
        <cfvo type="num" val="$F$30"/>
        <cfvo type="num" val="$F$29"/>
        <color rgb="FF00B050"/>
        <color rgb="FFFFFF00"/>
        <color rgb="FFFF0000"/>
      </colorScale>
    </cfRule>
  </conditionalFormatting>
  <conditionalFormatting sqref="I10:I27">
    <cfRule type="colorScale" priority="31">
      <colorScale>
        <cfvo type="num" val="0"/>
        <cfvo type="num" val="$I$30"/>
        <cfvo type="num" val="$I$29"/>
        <color rgb="FF00B050"/>
        <color rgb="FFFFFF00"/>
        <color rgb="FFFF0000"/>
      </colorScale>
    </cfRule>
  </conditionalFormatting>
  <conditionalFormatting sqref="J10:J27">
    <cfRule type="colorScale" priority="32">
      <colorScale>
        <cfvo type="num" val="0"/>
        <cfvo type="num" val="$J$30"/>
        <cfvo type="num" val="$J$29"/>
        <color rgb="FF00B050"/>
        <color rgb="FFFFFF00"/>
        <color rgb="FFFF0000"/>
      </colorScale>
    </cfRule>
  </conditionalFormatting>
  <conditionalFormatting sqref="C3:C27">
    <cfRule type="colorScale" priority="6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333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334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335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336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27">
    <cfRule type="colorScale" priority="337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33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27">
    <cfRule type="colorScale" priority="2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339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340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341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342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343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27">
    <cfRule type="colorScale" priority="1">
      <colorScale>
        <cfvo type="num" val="0"/>
        <cfvo type="num" val="$J$30"/>
        <cfvo type="num" val="$J$29"/>
        <color rgb="FF00B050"/>
        <color rgb="FFFFFF00"/>
        <color rgb="FFFF0000"/>
      </colorScale>
    </cfRule>
    <cfRule type="colorScale" priority="344">
      <colorScale>
        <cfvo type="num" val="0"/>
        <cfvo type="num" val="$J$30"/>
        <cfvo type="num" val="$J$29"/>
        <color rgb="FF00B050"/>
        <color rgb="FFFFFF00"/>
        <color rgb="FFFF0000"/>
      </colorScale>
    </cfRule>
    <cfRule type="colorScale" priority="345">
      <colorScale>
        <cfvo type="num" val="0"/>
        <cfvo type="num" val="$J$30"/>
        <cfvo type="num" val="$J$29"/>
        <color rgb="FF00B050"/>
        <color rgb="FFFFFF00"/>
        <color rgb="FFFF0000"/>
      </colorScale>
    </cfRule>
    <cfRule type="colorScale" priority="346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H27">
    <cfRule type="colorScale" priority="347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34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E27">
    <cfRule type="colorScale" priority="4">
      <colorScale>
        <cfvo type="num" val="0"/>
        <cfvo type="num" val="$E$30"/>
        <cfvo type="num" val="$E$29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/>
  <cols>
    <col min="1" max="1" width="6.5703125" style="2" bestFit="1" customWidth="1"/>
    <col min="2" max="2" width="15.5703125" style="2" customWidth="1"/>
    <col min="3" max="12" width="8.7109375" style="4" customWidth="1"/>
    <col min="13" max="15" width="8.7109375" style="2" customWidth="1"/>
    <col min="16" max="16" width="10.85546875" style="5" customWidth="1"/>
    <col min="17" max="17" width="20.7109375" style="4" customWidth="1"/>
    <col min="18" max="18" width="3.5703125" style="4" customWidth="1"/>
    <col min="19" max="16384" width="9.140625" style="4"/>
  </cols>
  <sheetData>
    <row r="1" spans="1:20" ht="15.75">
      <c r="C1" s="3" t="s">
        <v>26</v>
      </c>
      <c r="D1" s="3"/>
    </row>
    <row r="2" spans="1:20" s="10" customFormat="1" ht="87" customHeight="1">
      <c r="A2" s="34" t="s">
        <v>22</v>
      </c>
      <c r="B2" s="44" t="s">
        <v>10</v>
      </c>
      <c r="C2" s="7" t="s">
        <v>16</v>
      </c>
      <c r="D2" s="7" t="s">
        <v>21</v>
      </c>
      <c r="E2" s="7" t="s">
        <v>17</v>
      </c>
      <c r="F2" s="7" t="s">
        <v>28</v>
      </c>
      <c r="G2" s="7" t="s">
        <v>29</v>
      </c>
      <c r="H2" s="7" t="s">
        <v>30</v>
      </c>
      <c r="I2" s="7" t="s">
        <v>31</v>
      </c>
      <c r="J2" s="7" t="s">
        <v>27</v>
      </c>
      <c r="K2" s="7" t="s">
        <v>18</v>
      </c>
      <c r="L2" s="7" t="s">
        <v>32</v>
      </c>
      <c r="M2" s="8" t="s">
        <v>9</v>
      </c>
      <c r="N2" s="8" t="s">
        <v>14</v>
      </c>
      <c r="O2" s="8" t="s">
        <v>44</v>
      </c>
      <c r="P2" s="46" t="s">
        <v>36</v>
      </c>
      <c r="Q2" s="9"/>
    </row>
    <row r="3" spans="1:20">
      <c r="A3" s="6">
        <v>1</v>
      </c>
      <c r="B3" s="1">
        <v>427373</v>
      </c>
      <c r="C3" s="11">
        <v>0</v>
      </c>
      <c r="D3" s="11">
        <v>0</v>
      </c>
      <c r="E3" s="11">
        <v>2.25</v>
      </c>
      <c r="F3" s="11">
        <v>1</v>
      </c>
      <c r="G3" s="11">
        <v>0</v>
      </c>
      <c r="H3" s="11">
        <v>1.75</v>
      </c>
      <c r="I3" s="11">
        <v>2.25</v>
      </c>
      <c r="J3" s="11">
        <v>0.25</v>
      </c>
      <c r="K3" s="11">
        <v>3</v>
      </c>
      <c r="L3" s="11">
        <v>1</v>
      </c>
      <c r="M3" s="12">
        <f>SUM(Tabel3626235789102[[#This Row],[luisteren]]:Tabel3626235789102[[#This Row],[lezen]])</f>
        <v>10.5</v>
      </c>
      <c r="N3" s="12">
        <f>($N$29-Tabel3626235789102[[#This Row],[aantal fouten]])+Tabel3626235789102[[#This Row],[bonusvraag: voca + grammatica]]</f>
        <v>50.5</v>
      </c>
      <c r="O3" s="13">
        <f>ROUND(IF(($R$3&gt;=1),MIN(($R$3+(($N3*9)/$N$29)),(1+((($N3*9)/$N$29)*2)),(10-(((($N$29-$N3)*9)/$N$29)*0.5))),MAX(($R$3+(($N3*9)/$N$29)),(1+((($N3*9)/$N$29)*0.5)),(10-(((($N$29-$N3)*9)/$N$29)*2)))),1)</f>
        <v>7.6</v>
      </c>
      <c r="P3" s="35">
        <f>(Tabel362623578910[[#This Row],[cijfer eindtoets 1]]+Tabel3626235789102[[#This Row],[cijfer eindtoets 2]])/2</f>
        <v>7.3</v>
      </c>
      <c r="Q3" s="14" t="s">
        <v>13</v>
      </c>
      <c r="R3" s="12">
        <v>0</v>
      </c>
      <c r="S3" s="15"/>
    </row>
    <row r="4" spans="1:20">
      <c r="A4" s="51">
        <v>2</v>
      </c>
      <c r="B4" s="39">
        <v>427473</v>
      </c>
      <c r="C4" s="37">
        <v>1</v>
      </c>
      <c r="D4" s="37">
        <v>1</v>
      </c>
      <c r="E4" s="37">
        <v>3</v>
      </c>
      <c r="F4" s="37">
        <v>0</v>
      </c>
      <c r="G4" s="37">
        <v>0</v>
      </c>
      <c r="H4" s="37">
        <v>2.75</v>
      </c>
      <c r="I4" s="37">
        <v>2.75</v>
      </c>
      <c r="J4" s="37">
        <v>2.5</v>
      </c>
      <c r="K4" s="37">
        <v>3</v>
      </c>
      <c r="L4" s="11">
        <v>0.63</v>
      </c>
      <c r="M4" s="12">
        <f>SUM(Tabel3626235789102[[#This Row],[luisteren]]:Tabel3626235789102[[#This Row],[lezen]])</f>
        <v>16</v>
      </c>
      <c r="N4" s="12">
        <f>($N$29-Tabel3626235789102[[#This Row],[aantal fouten]])+Tabel3626235789102[[#This Row],[bonusvraag: voca + grammatica]]</f>
        <v>44.63</v>
      </c>
      <c r="O4" s="38">
        <f>ROUND(IF(($R$3&gt;=1),MIN(($R$3+(($N4*9)/$N$29)),(1+((($N4*9)/$N$29)*2)),(10-(((($N$29-$N4)*9)/$N$29)*0.5))),MAX(($R$3+(($N4*9)/$N$29)),(1+((($N4*9)/$N$29)*0.5)),(10-(((($N$29-$N4)*9)/$N$29)*2)))),1)</f>
        <v>6.7</v>
      </c>
      <c r="P4" s="49"/>
      <c r="Q4" s="13"/>
      <c r="R4" s="12"/>
      <c r="S4" s="15"/>
    </row>
    <row r="5" spans="1:20">
      <c r="A5" s="6">
        <v>3</v>
      </c>
      <c r="B5" s="1">
        <v>427618</v>
      </c>
      <c r="C5" s="11"/>
      <c r="D5" s="40">
        <v>0</v>
      </c>
      <c r="E5" s="40">
        <v>7.25</v>
      </c>
      <c r="F5" s="40">
        <v>7</v>
      </c>
      <c r="G5" s="40">
        <v>3</v>
      </c>
      <c r="H5" s="40">
        <v>4.5</v>
      </c>
      <c r="I5" s="40">
        <v>5</v>
      </c>
      <c r="J5" s="40">
        <v>5</v>
      </c>
      <c r="K5" s="40">
        <v>9</v>
      </c>
      <c r="L5" s="11"/>
      <c r="M5" s="12">
        <f>SUM(Tabel3626235789102[[#This Row],[luisteren]]:Tabel3626235789102[[#This Row],[lezen]])</f>
        <v>40.75</v>
      </c>
      <c r="N5" s="12">
        <v>24.8</v>
      </c>
      <c r="O5" s="13">
        <v>3.4</v>
      </c>
      <c r="P5" s="35">
        <f>(Tabel362623578910[[#This Row],[cijfer eindtoets 1]]+Tabel3626235789102[[#This Row],[cijfer eindtoets 2]])/2</f>
        <v>4.5999999999999996</v>
      </c>
      <c r="Q5" s="47" t="s">
        <v>37</v>
      </c>
    </row>
    <row r="6" spans="1:20">
      <c r="A6" s="51">
        <v>4</v>
      </c>
      <c r="B6" s="1">
        <v>427737</v>
      </c>
      <c r="C6" s="11">
        <v>1</v>
      </c>
      <c r="D6" s="11">
        <v>2</v>
      </c>
      <c r="E6" s="11">
        <v>6.5</v>
      </c>
      <c r="F6" s="11">
        <v>1</v>
      </c>
      <c r="G6" s="11">
        <v>0</v>
      </c>
      <c r="H6" s="11">
        <v>3.25</v>
      </c>
      <c r="I6" s="11">
        <v>4.25</v>
      </c>
      <c r="J6" s="11">
        <v>1.25</v>
      </c>
      <c r="K6" s="11">
        <v>3</v>
      </c>
      <c r="L6" s="11">
        <v>0.6</v>
      </c>
      <c r="M6" s="12">
        <f>SUM(Tabel3626235789102[[#This Row],[luisteren]]:Tabel3626235789102[[#This Row],[lezen]])</f>
        <v>22.25</v>
      </c>
      <c r="N6" s="12">
        <f>($N$29-Tabel3626235789102[[#This Row],[aantal fouten]])+Tabel3626235789102[[#This Row],[bonusvraag: voca + grammatica]]</f>
        <v>38.35</v>
      </c>
      <c r="O6" s="13">
        <f>ROUND(IF(($R$3&gt;=1),MIN(($R$3+(($N6*9)/$N$29)),(1+((($N6*9)/$N$29)*2)),(10-(((($N$29-$N6)*9)/$N$29)*0.5))),MAX(($R$3+(($N6*9)/$N$29)),(1+((($N6*9)/$N$29)*0.5)),(10-(((($N$29-$N6)*9)/$N$29)*2)))),1)</f>
        <v>5.8</v>
      </c>
      <c r="P6" s="35">
        <f>(Tabel362623578910[[#This Row],[cijfer eindtoets 1]]+Tabel3626235789102[[#This Row],[cijfer eindtoets 2]])/2</f>
        <v>6.35</v>
      </c>
      <c r="R6" s="18">
        <v>0</v>
      </c>
      <c r="S6" s="4" t="s">
        <v>19</v>
      </c>
    </row>
    <row r="7" spans="1:20">
      <c r="A7" s="6">
        <v>5</v>
      </c>
      <c r="B7" s="1">
        <v>427749</v>
      </c>
      <c r="C7" s="11">
        <v>0</v>
      </c>
      <c r="D7" s="11">
        <v>0</v>
      </c>
      <c r="E7" s="11">
        <v>1.75</v>
      </c>
      <c r="F7" s="11">
        <v>1</v>
      </c>
      <c r="G7" s="11">
        <v>1</v>
      </c>
      <c r="H7" s="11">
        <v>7.25</v>
      </c>
      <c r="I7" s="11">
        <v>3</v>
      </c>
      <c r="J7" s="11">
        <v>1.25</v>
      </c>
      <c r="K7" s="11">
        <v>2</v>
      </c>
      <c r="L7" s="11">
        <v>0</v>
      </c>
      <c r="M7" s="12">
        <f>SUM(Tabel3626235789102[[#This Row],[luisteren]]:Tabel3626235789102[[#This Row],[lezen]])</f>
        <v>17.25</v>
      </c>
      <c r="N7" s="12">
        <f>($N$29-Tabel3626235789102[[#This Row],[aantal fouten]])+Tabel3626235789102[[#This Row],[bonusvraag: voca + grammatica]]</f>
        <v>42.75</v>
      </c>
      <c r="O7" s="13">
        <f>ROUND(IF(($R$3&gt;=1),MIN(($R$3+(($N7*9)/$N$29)),(1+((($N7*9)/$N$29)*2)),(10-(((($N$29-$N7)*9)/$N$29)*0.5))),MAX(($R$3+(($N7*9)/$N$29)),(1+((($N7*9)/$N$29)*0.5)),(10-(((($N$29-$N7)*9)/$N$29)*2)))),1)</f>
        <v>6.4</v>
      </c>
      <c r="P7" s="35">
        <f>(Tabel362623578910[[#This Row],[cijfer eindtoets 1]]+Tabel3626235789102[[#This Row],[cijfer eindtoets 2]])/2</f>
        <v>6.15</v>
      </c>
      <c r="Q7" s="17"/>
      <c r="R7" s="19">
        <v>1</v>
      </c>
      <c r="S7" s="4" t="s">
        <v>2</v>
      </c>
    </row>
    <row r="8" spans="1:20">
      <c r="A8" s="51">
        <v>6</v>
      </c>
      <c r="B8" s="1">
        <v>427963</v>
      </c>
      <c r="C8" s="11">
        <v>0</v>
      </c>
      <c r="D8" s="11">
        <v>2</v>
      </c>
      <c r="E8" s="11">
        <v>4</v>
      </c>
      <c r="F8" s="11">
        <v>0.5</v>
      </c>
      <c r="G8" s="11">
        <v>0</v>
      </c>
      <c r="H8" s="11">
        <v>2.5</v>
      </c>
      <c r="I8" s="11">
        <v>2.25</v>
      </c>
      <c r="J8" s="11">
        <v>0.5</v>
      </c>
      <c r="K8" s="11">
        <v>2</v>
      </c>
      <c r="L8" s="11">
        <v>1.25</v>
      </c>
      <c r="M8" s="12">
        <f>SUM(Tabel3626235789102[[#This Row],[luisteren]]:Tabel3626235789102[[#This Row],[lezen]])</f>
        <v>13.75</v>
      </c>
      <c r="N8" s="12">
        <f>($N$29-Tabel3626235789102[[#This Row],[aantal fouten]])+Tabel3626235789102[[#This Row],[bonusvraag: voca + grammatica]]</f>
        <v>47.5</v>
      </c>
      <c r="O8" s="13">
        <f>ROUND(IF(($R$3&gt;=1),MIN(($R$3+(($N8*9)/$N$29)),(1+((($N8*9)/$N$29)*2)),(10-(((($N$29-$N8)*9)/$N$29)*0.5))),MAX(($R$3+(($N8*9)/$N$29)),(1+((($N8*9)/$N$29)*0.5)),(10-(((($N$29-$N8)*9)/$N$29)*2)))),1)</f>
        <v>7.1</v>
      </c>
      <c r="P8" s="35">
        <f>(Tabel362623578910[[#This Row],[cijfer eindtoets 1]]+Tabel3626235789102[[#This Row],[cijfer eindtoets 2]])/2</f>
        <v>6.6</v>
      </c>
      <c r="Q8" s="13"/>
      <c r="R8" s="21">
        <v>2</v>
      </c>
      <c r="S8" s="4" t="s">
        <v>3</v>
      </c>
      <c r="T8" s="20"/>
    </row>
    <row r="9" spans="1:20">
      <c r="A9" s="6">
        <v>7</v>
      </c>
      <c r="B9" s="42">
        <v>428028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  <c r="O9" s="13"/>
      <c r="P9" s="35"/>
      <c r="Q9" s="13"/>
      <c r="R9" s="22">
        <v>3</v>
      </c>
      <c r="S9" s="4" t="s">
        <v>0</v>
      </c>
    </row>
    <row r="10" spans="1:20">
      <c r="A10" s="51">
        <v>8</v>
      </c>
      <c r="B10" s="1">
        <v>428961</v>
      </c>
      <c r="C10" s="11">
        <v>2</v>
      </c>
      <c r="D10" s="11">
        <v>0</v>
      </c>
      <c r="E10" s="11">
        <v>1.5</v>
      </c>
      <c r="F10" s="11">
        <v>4.25</v>
      </c>
      <c r="G10" s="11">
        <v>0</v>
      </c>
      <c r="H10" s="11">
        <v>2</v>
      </c>
      <c r="I10" s="11">
        <v>1</v>
      </c>
      <c r="J10" s="11">
        <v>0</v>
      </c>
      <c r="K10" s="11">
        <v>4</v>
      </c>
      <c r="L10" s="11">
        <v>0.63</v>
      </c>
      <c r="M10" s="12">
        <f>SUM(Tabel3626235789102[[#This Row],[luisteren]]:Tabel3626235789102[[#This Row],[lezen]])</f>
        <v>14.75</v>
      </c>
      <c r="N10" s="12">
        <f>($N$29-Tabel3626235789102[[#This Row],[aantal fouten]])+Tabel3626235789102[[#This Row],[bonusvraag: voca + grammatica]]</f>
        <v>45.88</v>
      </c>
      <c r="O10" s="13">
        <f>ROUND(IF(($R$3&gt;=1),MIN(($R$3+(($N10*9)/$N$29)),(1+((($N10*9)/$N$29)*2)),(10-(((($N$29-$N10)*9)/$N$29)*0.5))),MAX(($R$3+(($N10*9)/$N$29)),(1+((($N10*9)/$N$29)*0.5)),(10-(((($N$29-$N10)*9)/$N$29)*2)))),1)</f>
        <v>6.9</v>
      </c>
      <c r="P10" s="35">
        <f>(Tabel362623578910[[#This Row],[cijfer eindtoets 1]]+Tabel3626235789102[[#This Row],[cijfer eindtoets 2]])/2</f>
        <v>7</v>
      </c>
      <c r="Q10" s="13"/>
      <c r="R10" s="33"/>
      <c r="S10" s="4" t="s">
        <v>8</v>
      </c>
    </row>
    <row r="11" spans="1:20">
      <c r="A11" s="6">
        <v>9</v>
      </c>
      <c r="B11" s="1">
        <v>429177</v>
      </c>
      <c r="C11" s="32"/>
      <c r="D11" s="40">
        <v>0</v>
      </c>
      <c r="E11" s="40">
        <v>2.25</v>
      </c>
      <c r="F11" s="40">
        <v>8</v>
      </c>
      <c r="G11" s="40">
        <v>4</v>
      </c>
      <c r="H11" s="40">
        <v>5</v>
      </c>
      <c r="I11" s="40">
        <v>3</v>
      </c>
      <c r="J11" s="40">
        <v>1.25</v>
      </c>
      <c r="K11" s="40">
        <v>6</v>
      </c>
      <c r="L11" s="40"/>
      <c r="M11" s="12">
        <f>SUM(Tabel3626235789102[[#This Row],[luisteren]]:Tabel3626235789102[[#This Row],[lezen]])</f>
        <v>29.5</v>
      </c>
      <c r="N11" s="12">
        <v>36</v>
      </c>
      <c r="O11" s="13">
        <v>4.9000000000000004</v>
      </c>
      <c r="P11" s="43">
        <f>(Tabel362623578910[[#This Row],[cijfer eindtoets 1]]+Tabel3626235789102[[#This Row],[cijfer eindtoets 2]])/2</f>
        <v>4.45</v>
      </c>
      <c r="Q11" s="47" t="s">
        <v>37</v>
      </c>
      <c r="R11" s="23">
        <v>4</v>
      </c>
      <c r="S11" s="4" t="s">
        <v>4</v>
      </c>
    </row>
    <row r="12" spans="1:20">
      <c r="A12" s="51">
        <v>10</v>
      </c>
      <c r="B12" s="1">
        <v>429264</v>
      </c>
      <c r="C12" s="30">
        <v>1</v>
      </c>
      <c r="D12" s="30">
        <v>0</v>
      </c>
      <c r="E12" s="30">
        <v>0</v>
      </c>
      <c r="F12" s="30">
        <v>1</v>
      </c>
      <c r="G12" s="30">
        <v>1</v>
      </c>
      <c r="H12" s="30">
        <v>1.25</v>
      </c>
      <c r="I12" s="30">
        <v>1.75</v>
      </c>
      <c r="J12" s="30">
        <v>0.5</v>
      </c>
      <c r="K12" s="30">
        <v>3</v>
      </c>
      <c r="L12" s="11">
        <v>0.75</v>
      </c>
      <c r="M12" s="12">
        <f>SUM(Tabel3626235789102[[#This Row],[luisteren]]:Tabel3626235789102[[#This Row],[lezen]])</f>
        <v>9.5</v>
      </c>
      <c r="N12" s="12">
        <f>($N$29-Tabel3626235789102[[#This Row],[aantal fouten]])+Tabel3626235789102[[#This Row],[bonusvraag: voca + grammatica]]</f>
        <v>51.25</v>
      </c>
      <c r="O12" s="13">
        <f t="shared" ref="O12:O24" si="0">ROUND(IF(($R$3&gt;=1),MIN(($R$3+(($N12*9)/$N$29)),(1+((($N12*9)/$N$29)*2)),(10-(((($N$29-$N12)*9)/$N$29)*0.5))),MAX(($R$3+(($N12*9)/$N$29)),(1+((($N12*9)/$N$29)*0.5)),(10-(((($N$29-$N12)*9)/$N$29)*2)))),1)</f>
        <v>7.7</v>
      </c>
      <c r="P12" s="43">
        <f>(Tabel362623578910[[#This Row],[cijfer eindtoets 1]]+Tabel3626235789102[[#This Row],[cijfer eindtoets 2]])/2</f>
        <v>7.45</v>
      </c>
      <c r="Q12" s="13"/>
      <c r="R12" s="24">
        <v>5</v>
      </c>
      <c r="S12" s="4" t="s">
        <v>1</v>
      </c>
    </row>
    <row r="13" spans="1:20">
      <c r="A13" s="6">
        <v>11</v>
      </c>
      <c r="B13" s="1">
        <v>429319</v>
      </c>
      <c r="C13" s="11">
        <v>0</v>
      </c>
      <c r="D13" s="11">
        <v>0</v>
      </c>
      <c r="E13" s="11">
        <v>2</v>
      </c>
      <c r="F13" s="11">
        <v>0</v>
      </c>
      <c r="G13" s="11">
        <v>0</v>
      </c>
      <c r="H13" s="11">
        <v>4.5</v>
      </c>
      <c r="I13" s="11">
        <v>1</v>
      </c>
      <c r="J13" s="11">
        <v>0</v>
      </c>
      <c r="K13" s="11">
        <v>3</v>
      </c>
      <c r="L13" s="11">
        <v>1.25</v>
      </c>
      <c r="M13" s="12">
        <f>SUM(Tabel3626235789102[[#This Row],[luisteren]]:Tabel3626235789102[[#This Row],[lezen]])</f>
        <v>10.5</v>
      </c>
      <c r="N13" s="12">
        <f>($N$29-Tabel3626235789102[[#This Row],[aantal fouten]])+Tabel3626235789102[[#This Row],[bonusvraag: voca + grammatica]]</f>
        <v>50.75</v>
      </c>
      <c r="O13" s="13">
        <f t="shared" si="0"/>
        <v>7.6</v>
      </c>
      <c r="P13" s="35">
        <f>(Tabel362623578910[[#This Row],[cijfer eindtoets 1]]+Tabel3626235789102[[#This Row],[cijfer eindtoets 2]])/2</f>
        <v>7.3</v>
      </c>
      <c r="Q13" s="13"/>
      <c r="R13" s="25">
        <v>6</v>
      </c>
      <c r="S13" s="4" t="s">
        <v>6</v>
      </c>
    </row>
    <row r="14" spans="1:20">
      <c r="A14" s="51">
        <v>12</v>
      </c>
      <c r="B14" s="1">
        <v>429497</v>
      </c>
      <c r="C14" s="11">
        <v>1</v>
      </c>
      <c r="D14" s="11">
        <v>0</v>
      </c>
      <c r="E14" s="11">
        <v>1</v>
      </c>
      <c r="F14" s="11">
        <v>1</v>
      </c>
      <c r="G14" s="11">
        <v>0</v>
      </c>
      <c r="H14" s="11">
        <v>1.5</v>
      </c>
      <c r="I14" s="11">
        <v>1.25</v>
      </c>
      <c r="J14" s="11">
        <v>2.5</v>
      </c>
      <c r="K14" s="11">
        <v>4</v>
      </c>
      <c r="L14" s="11">
        <v>0.38</v>
      </c>
      <c r="M14" s="12">
        <f>SUM(Tabel3626235789102[[#This Row],[luisteren]]:Tabel3626235789102[[#This Row],[lezen]])</f>
        <v>12.25</v>
      </c>
      <c r="N14" s="12">
        <f>($N$29-Tabel3626235789102[[#This Row],[aantal fouten]])+Tabel3626235789102[[#This Row],[bonusvraag: voca + grammatica]]</f>
        <v>48.13</v>
      </c>
      <c r="O14" s="13">
        <f t="shared" si="0"/>
        <v>7.2</v>
      </c>
      <c r="P14" s="35">
        <f>(Tabel362623578910[[#This Row],[cijfer eindtoets 1]]+Tabel3626235789102[[#This Row],[cijfer eindtoets 2]])/2</f>
        <v>7.25</v>
      </c>
      <c r="Q14" s="13"/>
      <c r="R14" s="26">
        <v>7</v>
      </c>
      <c r="S14" s="4" t="s">
        <v>7</v>
      </c>
    </row>
    <row r="15" spans="1:20">
      <c r="A15" s="6">
        <v>13</v>
      </c>
      <c r="B15" s="1">
        <v>429515</v>
      </c>
      <c r="C15" s="11">
        <v>0</v>
      </c>
      <c r="D15" s="11">
        <v>0</v>
      </c>
      <c r="E15" s="11">
        <v>0.5</v>
      </c>
      <c r="F15" s="11">
        <v>0</v>
      </c>
      <c r="G15" s="11">
        <v>1</v>
      </c>
      <c r="H15" s="11">
        <v>3.5</v>
      </c>
      <c r="I15" s="11">
        <v>2</v>
      </c>
      <c r="J15" s="11">
        <v>0</v>
      </c>
      <c r="K15" s="11">
        <v>0</v>
      </c>
      <c r="L15" s="11">
        <v>1.5</v>
      </c>
      <c r="M15" s="12">
        <f>SUM(Tabel3626235789102[[#This Row],[luisteren]]:Tabel3626235789102[[#This Row],[lezen]])</f>
        <v>7</v>
      </c>
      <c r="N15" s="12">
        <f>($N$29-Tabel3626235789102[[#This Row],[aantal fouten]])+Tabel3626235789102[[#This Row],[bonusvraag: voca + grammatica]]</f>
        <v>54.5</v>
      </c>
      <c r="O15" s="13">
        <f t="shared" si="0"/>
        <v>8.4</v>
      </c>
      <c r="P15" s="35">
        <f>(Tabel362623578910[[#This Row],[cijfer eindtoets 1]]+Tabel3626235789102[[#This Row],[cijfer eindtoets 2]])/2</f>
        <v>7.8000000000000007</v>
      </c>
      <c r="Q15" s="13"/>
      <c r="R15" s="28">
        <v>10</v>
      </c>
      <c r="S15" s="4" t="s">
        <v>5</v>
      </c>
    </row>
    <row r="16" spans="1:20">
      <c r="A16" s="51">
        <v>14</v>
      </c>
      <c r="B16" s="1">
        <v>429593</v>
      </c>
      <c r="C16" s="11">
        <v>3</v>
      </c>
      <c r="D16" s="11">
        <v>1</v>
      </c>
      <c r="E16" s="11">
        <v>1.5</v>
      </c>
      <c r="F16" s="11">
        <v>1</v>
      </c>
      <c r="G16" s="11">
        <v>1</v>
      </c>
      <c r="H16" s="11">
        <v>4.5</v>
      </c>
      <c r="I16" s="11">
        <v>5.25</v>
      </c>
      <c r="J16" s="11">
        <v>2.5</v>
      </c>
      <c r="K16" s="11">
        <v>2</v>
      </c>
      <c r="L16" s="11">
        <v>0</v>
      </c>
      <c r="M16" s="12">
        <f>SUM(Tabel3626235789102[[#This Row],[luisteren]]:Tabel3626235789102[[#This Row],[lezen]])</f>
        <v>21.75</v>
      </c>
      <c r="N16" s="12">
        <f>($N$29-Tabel3626235789102[[#This Row],[aantal fouten]])+Tabel3626235789102[[#This Row],[bonusvraag: voca + grammatica]]</f>
        <v>38.25</v>
      </c>
      <c r="O16" s="13">
        <f t="shared" si="0"/>
        <v>5.7</v>
      </c>
      <c r="P16" s="43">
        <f>(Tabel362623578910[[#This Row],[cijfer eindtoets 1]]+Tabel3626235789102[[#This Row],[cijfer eindtoets 2]])/2</f>
        <v>5.45</v>
      </c>
      <c r="Q16" s="13"/>
    </row>
    <row r="17" spans="1:18">
      <c r="A17" s="6">
        <v>15</v>
      </c>
      <c r="B17" s="1">
        <v>429716</v>
      </c>
      <c r="C17" s="30">
        <v>1</v>
      </c>
      <c r="D17" s="30">
        <v>1</v>
      </c>
      <c r="E17" s="30">
        <v>3</v>
      </c>
      <c r="F17" s="30">
        <v>0.5</v>
      </c>
      <c r="G17" s="30">
        <v>2</v>
      </c>
      <c r="H17" s="30">
        <v>5.25</v>
      </c>
      <c r="I17" s="30">
        <v>1.25</v>
      </c>
      <c r="J17" s="30">
        <v>2</v>
      </c>
      <c r="K17" s="30">
        <v>4</v>
      </c>
      <c r="L17" s="11">
        <v>1</v>
      </c>
      <c r="M17" s="12">
        <f>SUM(Tabel3626235789102[[#This Row],[luisteren]]:Tabel3626235789102[[#This Row],[lezen]])</f>
        <v>20</v>
      </c>
      <c r="N17" s="12">
        <f>($N$29-Tabel3626235789102[[#This Row],[aantal fouten]])+Tabel3626235789102[[#This Row],[bonusvraag: voca + grammatica]]</f>
        <v>41</v>
      </c>
      <c r="O17" s="13">
        <f t="shared" si="0"/>
        <v>6.2</v>
      </c>
      <c r="P17" s="35">
        <f>(Tabel362623578910[[#This Row],[cijfer eindtoets 1]]+Tabel3626235789102[[#This Row],[cijfer eindtoets 2]])/2</f>
        <v>6.4</v>
      </c>
      <c r="Q17" s="13"/>
    </row>
    <row r="18" spans="1:18">
      <c r="A18" s="51">
        <v>16</v>
      </c>
      <c r="B18" s="1">
        <v>429804</v>
      </c>
      <c r="C18" s="11">
        <v>1</v>
      </c>
      <c r="D18" s="11">
        <v>0</v>
      </c>
      <c r="E18" s="11">
        <v>2</v>
      </c>
      <c r="F18" s="11">
        <v>0.75</v>
      </c>
      <c r="G18" s="11">
        <v>0</v>
      </c>
      <c r="H18" s="11">
        <v>4</v>
      </c>
      <c r="I18" s="11">
        <v>4</v>
      </c>
      <c r="J18" s="11">
        <v>0.75</v>
      </c>
      <c r="K18" s="11">
        <v>3</v>
      </c>
      <c r="L18" s="11">
        <v>1</v>
      </c>
      <c r="M18" s="12">
        <f>SUM(Tabel3626235789102[[#This Row],[luisteren]]:Tabel3626235789102[[#This Row],[lezen]])</f>
        <v>15.5</v>
      </c>
      <c r="N18" s="12">
        <f>($N$29-Tabel3626235789102[[#This Row],[aantal fouten]])+Tabel3626235789102[[#This Row],[bonusvraag: voca + grammatica]]</f>
        <v>45.5</v>
      </c>
      <c r="O18" s="13">
        <f t="shared" si="0"/>
        <v>6.8</v>
      </c>
      <c r="P18" s="35">
        <f>(Tabel362623578910[[#This Row],[cijfer eindtoets 1]]+Tabel3626235789102[[#This Row],[cijfer eindtoets 2]])/2</f>
        <v>6.3</v>
      </c>
      <c r="Q18" s="13"/>
      <c r="R18" s="29"/>
    </row>
    <row r="19" spans="1:18">
      <c r="A19" s="6">
        <v>17</v>
      </c>
      <c r="B19" s="1">
        <v>429851</v>
      </c>
      <c r="C19" s="11">
        <v>0</v>
      </c>
      <c r="D19" s="11">
        <v>1</v>
      </c>
      <c r="E19" s="11">
        <v>0.5</v>
      </c>
      <c r="F19" s="11">
        <v>0.5</v>
      </c>
      <c r="G19" s="11">
        <v>1</v>
      </c>
      <c r="H19" s="11">
        <v>1.75</v>
      </c>
      <c r="I19" s="11">
        <v>1</v>
      </c>
      <c r="J19" s="11">
        <v>1.25</v>
      </c>
      <c r="K19" s="11">
        <v>2</v>
      </c>
      <c r="L19" s="11">
        <v>1</v>
      </c>
      <c r="M19" s="12">
        <f>SUM(Tabel3626235789102[[#This Row],[luisteren]]:Tabel3626235789102[[#This Row],[lezen]])</f>
        <v>9</v>
      </c>
      <c r="N19" s="12">
        <f>($N$29-Tabel3626235789102[[#This Row],[aantal fouten]])+Tabel3626235789102[[#This Row],[bonusvraag: voca + grammatica]]</f>
        <v>52</v>
      </c>
      <c r="O19" s="13">
        <f t="shared" si="0"/>
        <v>7.8</v>
      </c>
      <c r="P19" s="35">
        <f>(Tabel362623578910[[#This Row],[cijfer eindtoets 1]]+Tabel3626235789102[[#This Row],[cijfer eindtoets 2]])/2</f>
        <v>7.4</v>
      </c>
      <c r="Q19" s="13"/>
      <c r="R19" s="29"/>
    </row>
    <row r="20" spans="1:18">
      <c r="A20" s="51">
        <v>18</v>
      </c>
      <c r="B20" s="1">
        <v>429872</v>
      </c>
      <c r="C20" s="30">
        <v>0</v>
      </c>
      <c r="D20" s="30">
        <v>1</v>
      </c>
      <c r="E20" s="30">
        <v>0.75</v>
      </c>
      <c r="F20" s="30">
        <v>0</v>
      </c>
      <c r="G20" s="30">
        <v>0</v>
      </c>
      <c r="H20" s="30">
        <v>3.25</v>
      </c>
      <c r="I20" s="30">
        <v>1.5</v>
      </c>
      <c r="J20" s="30">
        <v>0.75</v>
      </c>
      <c r="K20" s="30">
        <v>5</v>
      </c>
      <c r="L20" s="11">
        <v>0.88</v>
      </c>
      <c r="M20" s="12">
        <f>SUM(Tabel3626235789102[[#This Row],[luisteren]]:Tabel3626235789102[[#This Row],[lezen]])</f>
        <v>12.25</v>
      </c>
      <c r="N20" s="12">
        <f>($N$29-Tabel3626235789102[[#This Row],[aantal fouten]])+Tabel3626235789102[[#This Row],[bonusvraag: voca + grammatica]]</f>
        <v>48.63</v>
      </c>
      <c r="O20" s="13">
        <f t="shared" si="0"/>
        <v>7.3</v>
      </c>
      <c r="P20" s="35">
        <f>(Tabel362623578910[[#This Row],[cijfer eindtoets 1]]+Tabel3626235789102[[#This Row],[cijfer eindtoets 2]])/2</f>
        <v>7.15</v>
      </c>
      <c r="Q20" s="13"/>
      <c r="R20" s="29"/>
    </row>
    <row r="21" spans="1:18">
      <c r="A21" s="6">
        <v>19</v>
      </c>
      <c r="B21" s="1">
        <v>429883</v>
      </c>
      <c r="C21" s="30">
        <v>2</v>
      </c>
      <c r="D21" s="30">
        <v>0</v>
      </c>
      <c r="E21" s="30">
        <v>0</v>
      </c>
      <c r="F21" s="30">
        <v>1.5</v>
      </c>
      <c r="G21" s="30">
        <v>1</v>
      </c>
      <c r="H21" s="30">
        <v>3.5</v>
      </c>
      <c r="I21" s="30">
        <v>1</v>
      </c>
      <c r="J21" s="30">
        <v>1</v>
      </c>
      <c r="K21" s="30">
        <v>3</v>
      </c>
      <c r="L21" s="11">
        <v>0.38</v>
      </c>
      <c r="M21" s="12">
        <f>SUM(Tabel3626235789102[[#This Row],[luisteren]]:Tabel3626235789102[[#This Row],[lezen]])</f>
        <v>13</v>
      </c>
      <c r="N21" s="12">
        <f>($N$29-Tabel3626235789102[[#This Row],[aantal fouten]])+Tabel3626235789102[[#This Row],[bonusvraag: voca + grammatica]]</f>
        <v>47.38</v>
      </c>
      <c r="O21" s="13">
        <f t="shared" si="0"/>
        <v>7.1</v>
      </c>
      <c r="P21" s="35">
        <f>(Tabel362623578910[[#This Row],[cijfer eindtoets 1]]+Tabel3626235789102[[#This Row],[cijfer eindtoets 2]])/2</f>
        <v>7.1999999999999993</v>
      </c>
      <c r="Q21" s="13"/>
      <c r="R21" s="2"/>
    </row>
    <row r="22" spans="1:18">
      <c r="A22" s="51">
        <v>20</v>
      </c>
      <c r="B22" s="1">
        <v>430130</v>
      </c>
      <c r="C22" s="11">
        <v>0</v>
      </c>
      <c r="D22" s="11">
        <v>1</v>
      </c>
      <c r="E22" s="11">
        <v>1.5</v>
      </c>
      <c r="F22" s="11">
        <v>1</v>
      </c>
      <c r="G22" s="11">
        <v>0</v>
      </c>
      <c r="H22" s="11">
        <v>2.75</v>
      </c>
      <c r="I22" s="11">
        <v>3.25</v>
      </c>
      <c r="J22" s="11">
        <v>0.5</v>
      </c>
      <c r="K22" s="11">
        <v>4</v>
      </c>
      <c r="L22" s="11">
        <v>0.63</v>
      </c>
      <c r="M22" s="12">
        <f>SUM(Tabel3626235789102[[#This Row],[luisteren]]:Tabel3626235789102[[#This Row],[lezen]])</f>
        <v>14</v>
      </c>
      <c r="N22" s="12">
        <f>($N$29-Tabel3626235789102[[#This Row],[aantal fouten]])+Tabel3626235789102[[#This Row],[bonusvraag: voca + grammatica]]</f>
        <v>46.63</v>
      </c>
      <c r="O22" s="13">
        <f t="shared" si="0"/>
        <v>7</v>
      </c>
      <c r="P22" s="35">
        <f>(Tabel362623578910[[#This Row],[cijfer eindtoets 1]]+Tabel3626235789102[[#This Row],[cijfer eindtoets 2]])/2</f>
        <v>6.6</v>
      </c>
      <c r="Q22" s="13"/>
      <c r="R22" s="2"/>
    </row>
    <row r="23" spans="1:18">
      <c r="A23" s="6">
        <v>21</v>
      </c>
      <c r="B23" s="1">
        <v>430133</v>
      </c>
      <c r="C23" s="11">
        <v>1</v>
      </c>
      <c r="D23" s="11">
        <v>2</v>
      </c>
      <c r="E23" s="11">
        <v>1</v>
      </c>
      <c r="F23" s="11">
        <v>0</v>
      </c>
      <c r="G23" s="11">
        <v>1</v>
      </c>
      <c r="H23" s="11">
        <v>2.25</v>
      </c>
      <c r="I23" s="11">
        <v>2.5</v>
      </c>
      <c r="J23" s="11">
        <v>2</v>
      </c>
      <c r="K23" s="11">
        <v>6</v>
      </c>
      <c r="L23" s="11">
        <v>1.63</v>
      </c>
      <c r="M23" s="12">
        <f>SUM(Tabel3626235789102[[#This Row],[luisteren]]:Tabel3626235789102[[#This Row],[lezen]])</f>
        <v>17.75</v>
      </c>
      <c r="N23" s="12">
        <f>($N$29-Tabel3626235789102[[#This Row],[aantal fouten]])+Tabel3626235789102[[#This Row],[bonusvraag: voca + grammatica]]</f>
        <v>43.88</v>
      </c>
      <c r="O23" s="13">
        <f t="shared" si="0"/>
        <v>6.6</v>
      </c>
      <c r="P23" s="43">
        <f>(Tabel362623578910[[#This Row],[cijfer eindtoets 1]]+Tabel3626235789102[[#This Row],[cijfer eindtoets 2]])/2</f>
        <v>6.5</v>
      </c>
      <c r="Q23" s="13"/>
      <c r="R23" s="2"/>
    </row>
    <row r="24" spans="1:18">
      <c r="A24" s="51">
        <v>22</v>
      </c>
      <c r="B24" s="1">
        <v>430164</v>
      </c>
      <c r="C24" s="11">
        <v>0</v>
      </c>
      <c r="D24" s="11">
        <v>2</v>
      </c>
      <c r="E24" s="11">
        <v>0.5</v>
      </c>
      <c r="F24" s="11">
        <v>0</v>
      </c>
      <c r="G24" s="11">
        <v>1</v>
      </c>
      <c r="H24" s="11">
        <v>3.25</v>
      </c>
      <c r="I24" s="11">
        <v>1.5</v>
      </c>
      <c r="J24" s="11">
        <v>0.75</v>
      </c>
      <c r="K24" s="11">
        <v>3</v>
      </c>
      <c r="L24" s="11">
        <v>1</v>
      </c>
      <c r="M24" s="12">
        <f>SUM(Tabel3626235789102[[#This Row],[luisteren]]:Tabel3626235789102[[#This Row],[lezen]])</f>
        <v>12</v>
      </c>
      <c r="N24" s="12">
        <f>($N$29-Tabel3626235789102[[#This Row],[aantal fouten]])+Tabel3626235789102[[#This Row],[bonusvraag: voca + grammatica]]</f>
        <v>49</v>
      </c>
      <c r="O24" s="13">
        <f t="shared" si="0"/>
        <v>7.4</v>
      </c>
      <c r="P24" s="35">
        <f>(Tabel362623578910[[#This Row],[cijfer eindtoets 1]]+Tabel3626235789102[[#This Row],[cijfer eindtoets 2]])/2</f>
        <v>7.1</v>
      </c>
      <c r="Q24" s="13"/>
      <c r="R24" s="2"/>
    </row>
    <row r="25" spans="1:18">
      <c r="A25" s="6">
        <v>23</v>
      </c>
      <c r="B25" s="1">
        <v>430173</v>
      </c>
      <c r="C25" s="11"/>
      <c r="D25" s="11">
        <v>0</v>
      </c>
      <c r="E25" s="11">
        <v>2.5</v>
      </c>
      <c r="F25" s="11">
        <v>2.5</v>
      </c>
      <c r="G25" s="11">
        <v>1</v>
      </c>
      <c r="H25" s="11">
        <v>0.75</v>
      </c>
      <c r="I25" s="11">
        <v>2.25</v>
      </c>
      <c r="J25" s="11">
        <v>0.75</v>
      </c>
      <c r="K25" s="11">
        <v>3</v>
      </c>
      <c r="L25" s="11">
        <v>1.75</v>
      </c>
      <c r="M25" s="12">
        <f>SUM(Tabel3626235789102[[#This Row],[luisteren]]:Tabel3626235789102[[#This Row],[lezen]])</f>
        <v>12.75</v>
      </c>
      <c r="N25" s="12">
        <f>($N$29-Tabel3626235789102[[#This Row],[aantal fouten]])+Tabel3626235789102[[#This Row],[bonusvraag: voca + grammatica]]</f>
        <v>49</v>
      </c>
      <c r="O25" s="13">
        <v>7.1</v>
      </c>
      <c r="P25" s="35">
        <f>(Tabel362623578910[[#This Row],[cijfer eindtoets 1]]+Tabel3626235789102[[#This Row],[cijfer eindtoets 2]])/2</f>
        <v>6.6</v>
      </c>
      <c r="Q25" s="41"/>
      <c r="R25" s="2"/>
    </row>
    <row r="26" spans="1:18">
      <c r="A26" s="51">
        <v>24</v>
      </c>
      <c r="B26" s="1">
        <v>430177</v>
      </c>
      <c r="C26" s="32">
        <v>1</v>
      </c>
      <c r="D26" s="32">
        <v>1</v>
      </c>
      <c r="E26" s="32">
        <v>3.75</v>
      </c>
      <c r="F26" s="32">
        <v>2.25</v>
      </c>
      <c r="G26" s="32">
        <v>1</v>
      </c>
      <c r="H26" s="32">
        <v>5.5</v>
      </c>
      <c r="I26" s="32">
        <v>3.25</v>
      </c>
      <c r="J26" s="32">
        <v>1</v>
      </c>
      <c r="K26" s="32">
        <v>2</v>
      </c>
      <c r="L26" s="11">
        <v>0.13</v>
      </c>
      <c r="M26" s="12">
        <f>SUM(Tabel3626235789102[[#This Row],[luisteren]]:Tabel3626235789102[[#This Row],[lezen]])</f>
        <v>20.75</v>
      </c>
      <c r="N26" s="12">
        <f>($N$29-Tabel3626235789102[[#This Row],[aantal fouten]])+Tabel3626235789102[[#This Row],[bonusvraag: voca + grammatica]]</f>
        <v>39.380000000000003</v>
      </c>
      <c r="O26" s="13">
        <f>ROUND(IF(($R$3&gt;=1),MIN(($R$3+(($N26*9)/$N$29)),(1+((($N26*9)/$N$29)*2)),(10-(((($N$29-$N26)*9)/$N$29)*0.5))),MAX(($R$3+(($N26*9)/$N$29)),(1+((($N26*9)/$N$29)*0.5)),(10-(((($N$29-$N26)*9)/$N$29)*2)))),1)</f>
        <v>5.9</v>
      </c>
      <c r="P26" s="35">
        <f>(Tabel362623578910[[#This Row],[cijfer eindtoets 1]]+Tabel3626235789102[[#This Row],[cijfer eindtoets 2]])/2</f>
        <v>5.0500000000000007</v>
      </c>
      <c r="Q26" s="13"/>
      <c r="R26" s="2"/>
    </row>
    <row r="27" spans="1:18">
      <c r="A27" s="36">
        <v>25</v>
      </c>
      <c r="B27" s="55">
        <v>433415</v>
      </c>
      <c r="C27" s="37"/>
      <c r="D27" s="37"/>
      <c r="E27" s="37"/>
      <c r="F27" s="37"/>
      <c r="G27" s="37"/>
      <c r="H27" s="37"/>
      <c r="I27" s="37"/>
      <c r="J27" s="37"/>
      <c r="K27" s="37"/>
      <c r="L27" s="11"/>
      <c r="M27" s="12"/>
      <c r="N27" s="12"/>
      <c r="O27" s="38"/>
      <c r="P27" s="35"/>
    </row>
    <row r="28" spans="1:18">
      <c r="B28" s="16" t="s">
        <v>12</v>
      </c>
      <c r="C28" s="40">
        <f t="shared" ref="C28:P28" si="1">AVERAGE(C3:C27)</f>
        <v>0.75</v>
      </c>
      <c r="D28" s="40">
        <f t="shared" si="1"/>
        <v>0.65217391304347827</v>
      </c>
      <c r="E28" s="40">
        <f t="shared" si="1"/>
        <v>2.1304347826086958</v>
      </c>
      <c r="F28" s="40">
        <f t="shared" si="1"/>
        <v>1.5108695652173914</v>
      </c>
      <c r="G28" s="40">
        <f t="shared" si="1"/>
        <v>0.82608695652173914</v>
      </c>
      <c r="H28" s="40">
        <f t="shared" si="1"/>
        <v>3.3260869565217392</v>
      </c>
      <c r="I28" s="40">
        <f t="shared" si="1"/>
        <v>2.4456521739130435</v>
      </c>
      <c r="J28" s="40">
        <f t="shared" si="1"/>
        <v>1.2282608695652173</v>
      </c>
      <c r="K28" s="40">
        <f t="shared" si="1"/>
        <v>3.4347826086956523</v>
      </c>
      <c r="L28" s="40">
        <f t="shared" si="1"/>
        <v>0.82809523809523811</v>
      </c>
      <c r="M28" s="40">
        <f t="shared" si="1"/>
        <v>16.206521739130434</v>
      </c>
      <c r="N28" s="40">
        <f t="shared" si="1"/>
        <v>45.03</v>
      </c>
      <c r="O28" s="40">
        <f t="shared" si="1"/>
        <v>6.7217391304347824</v>
      </c>
      <c r="P28" s="40">
        <f t="shared" si="1"/>
        <v>6.5454545454545467</v>
      </c>
    </row>
    <row r="29" spans="1:18">
      <c r="B29" s="16" t="s">
        <v>11</v>
      </c>
      <c r="C29" s="34">
        <v>7</v>
      </c>
      <c r="D29" s="34">
        <v>10</v>
      </c>
      <c r="E29" s="34">
        <v>8</v>
      </c>
      <c r="F29" s="34">
        <v>5</v>
      </c>
      <c r="G29" s="34">
        <v>5</v>
      </c>
      <c r="H29" s="34">
        <v>8.5</v>
      </c>
      <c r="I29" s="34">
        <v>6</v>
      </c>
      <c r="J29" s="34">
        <v>4.5</v>
      </c>
      <c r="K29" s="34">
        <v>6</v>
      </c>
      <c r="L29" s="34">
        <v>2</v>
      </c>
      <c r="M29" s="34">
        <f>SUM(C29:K29)</f>
        <v>60</v>
      </c>
      <c r="N29" s="34">
        <v>60</v>
      </c>
      <c r="O29" s="34">
        <v>10</v>
      </c>
      <c r="P29" s="2">
        <v>10</v>
      </c>
    </row>
    <row r="30" spans="1:18">
      <c r="C30" s="31">
        <f>C29/3</f>
        <v>2.3333333333333335</v>
      </c>
      <c r="D30" s="31">
        <f t="shared" ref="D30:L30" si="2">D29/3</f>
        <v>3.3333333333333335</v>
      </c>
      <c r="E30" s="31">
        <f t="shared" si="2"/>
        <v>2.6666666666666665</v>
      </c>
      <c r="F30" s="31">
        <f t="shared" si="2"/>
        <v>1.6666666666666667</v>
      </c>
      <c r="G30" s="31">
        <f t="shared" si="2"/>
        <v>1.6666666666666667</v>
      </c>
      <c r="H30" s="31">
        <f t="shared" si="2"/>
        <v>2.8333333333333335</v>
      </c>
      <c r="I30" s="31">
        <f t="shared" si="2"/>
        <v>2</v>
      </c>
      <c r="J30" s="31">
        <f t="shared" si="2"/>
        <v>1.5</v>
      </c>
      <c r="K30" s="31">
        <f t="shared" si="2"/>
        <v>2</v>
      </c>
      <c r="L30" s="31">
        <f t="shared" si="2"/>
        <v>0.66666666666666663</v>
      </c>
    </row>
    <row r="31" spans="1:18">
      <c r="L31" s="48" t="s">
        <v>33</v>
      </c>
      <c r="M31" s="45" t="s">
        <v>34</v>
      </c>
    </row>
    <row r="32" spans="1:18">
      <c r="M32" s="45" t="s">
        <v>35</v>
      </c>
    </row>
  </sheetData>
  <phoneticPr fontId="31" type="noConversion"/>
  <conditionalFormatting sqref="R6:R9 R18:R20 R11:R15">
    <cfRule type="colorScale" priority="6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6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E3 C12:E27 C11 C6:E10 C5">
    <cfRule type="colorScale" priority="74">
      <colorScale>
        <cfvo type="num" val="0"/>
        <cfvo type="num" val="$C$30"/>
        <cfvo type="num" val="$C$29"/>
        <color rgb="FF00B050"/>
        <color rgb="FFFFFF00"/>
        <color rgb="FFFF0000"/>
      </colorScale>
    </cfRule>
  </conditionalFormatting>
  <conditionalFormatting sqref="D12:D27 D3 D6:D10">
    <cfRule type="colorScale" priority="51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75">
      <colorScale>
        <cfvo type="num" val="0"/>
        <cfvo type="num" val="$D$30"/>
        <cfvo type="num" val="$D$29"/>
        <color rgb="FF00B050"/>
        <color rgb="FFFFFF00"/>
        <color rgb="FFFF0000"/>
      </colorScale>
    </cfRule>
  </conditionalFormatting>
  <conditionalFormatting sqref="F3:H3 F12:H27 F6:H10">
    <cfRule type="colorScale" priority="54">
      <colorScale>
        <cfvo type="num" val="0"/>
        <cfvo type="num" val="$F$30"/>
        <cfvo type="num" val="$F$29"/>
        <color rgb="FF00B050"/>
        <color rgb="FFFFFF00"/>
        <color rgb="FFFF0000"/>
      </colorScale>
    </cfRule>
    <cfRule type="colorScale" priority="76">
      <colorScale>
        <cfvo type="num" val="0"/>
        <cfvo type="num" val="$F$30"/>
        <cfvo type="num" val="$F$29"/>
        <color rgb="FF00B050"/>
        <color rgb="FFFFFF00"/>
        <color rgb="FFFF0000"/>
      </colorScale>
    </cfRule>
  </conditionalFormatting>
  <conditionalFormatting sqref="I10:K10 I12:K27">
    <cfRule type="colorScale" priority="77">
      <colorScale>
        <cfvo type="num" val="0"/>
        <cfvo type="num" val="$I$30"/>
        <cfvo type="num" val="$I$29"/>
        <color rgb="FF00B050"/>
        <color rgb="FFFFFF00"/>
        <color rgb="FFFF0000"/>
      </colorScale>
    </cfRule>
  </conditionalFormatting>
  <conditionalFormatting sqref="L12:L27 L10">
    <cfRule type="colorScale" priority="78">
      <colorScale>
        <cfvo type="num" val="0"/>
        <cfvo type="num" val="$L$30"/>
        <cfvo type="num" val="$L$29"/>
        <color rgb="FF00B050"/>
        <color rgb="FFFFFF00"/>
        <color rgb="FFFF0000"/>
      </colorScale>
    </cfRule>
  </conditionalFormatting>
  <conditionalFormatting sqref="C5:C27 C3">
    <cfRule type="colorScale" priority="52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311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312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313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314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12:D27 D3 D6:D10">
    <cfRule type="colorScale" priority="315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31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K3 I12:K27 I6:K10">
    <cfRule type="colorScale" priority="317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318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319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320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321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L12:L27 L3 L5:L10">
    <cfRule type="colorScale" priority="40">
      <colorScale>
        <cfvo type="num" val="$L$29"/>
        <cfvo type="num" val="$L$30"/>
        <cfvo type="num" val="0"/>
        <color rgb="FFFF0000"/>
        <color rgb="FFFFFF00"/>
        <color rgb="FF00B050"/>
      </colorScale>
    </cfRule>
    <cfRule type="colorScale" priority="41">
      <colorScale>
        <cfvo type="num" val="0"/>
        <cfvo type="num" val="$L$30"/>
        <cfvo type="num" val="$L$29"/>
        <color rgb="FF00B050"/>
        <color rgb="FFFFFF00"/>
        <color rgb="FFFF0000"/>
      </colorScale>
    </cfRule>
    <cfRule type="colorScale" priority="42">
      <colorScale>
        <cfvo type="num" val="0"/>
        <cfvo type="num" val="$L$30"/>
        <cfvo type="num" val="$L$29"/>
        <color rgb="FFFF0000"/>
        <color rgb="FFFFFF00"/>
        <color rgb="FF00B050"/>
      </colorScale>
    </cfRule>
    <cfRule type="colorScale" priority="43">
      <colorScale>
        <cfvo type="num" val="0"/>
        <cfvo type="num" val="&quot;0+$M$29&quot;"/>
        <cfvo type="num" val="$L$29"/>
        <color rgb="FF00B050"/>
        <color rgb="FFFFFF00"/>
        <color rgb="FFFF0000"/>
      </colorScale>
    </cfRule>
    <cfRule type="colorScale" priority="44">
      <colorScale>
        <cfvo type="num" val="0"/>
        <cfvo type="num" val="$L$30"/>
        <cfvo type="num" val="$L$29"/>
        <color rgb="FF00B050"/>
        <color rgb="FFFFFF00"/>
        <color rgb="FFFF0000"/>
      </colorScale>
    </cfRule>
    <cfRule type="colorScale" priority="322">
      <colorScale>
        <cfvo type="num" val="0"/>
        <cfvo type="num" val="$L$30"/>
        <cfvo type="num" val="$L$29"/>
        <color rgb="FF00B050"/>
        <color rgb="FFFFFF00"/>
        <color rgb="FFFF0000"/>
      </colorScale>
    </cfRule>
    <cfRule type="colorScale" priority="323">
      <colorScale>
        <cfvo type="num" val="0"/>
        <cfvo type="num" val="$L$30"/>
        <cfvo type="num" val="$L$29"/>
        <color rgb="FF00B050"/>
        <color rgb="FFFFFF00"/>
        <color rgb="FFFF0000"/>
      </colorScale>
    </cfRule>
    <cfRule type="colorScale" priority="324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H3 E12:H27 E6:H10">
    <cfRule type="colorScale" priority="325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32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12:E27 E3 E6:E10">
    <cfRule type="colorScale" priority="50">
      <colorScale>
        <cfvo type="num" val="0"/>
        <cfvo type="num" val="$E$30"/>
        <cfvo type="num" val="$E$29"/>
        <color rgb="FF00B050"/>
        <color rgb="FFFFFF00"/>
        <color rgb="FFFF0000"/>
      </colorScale>
    </cfRule>
  </conditionalFormatting>
  <conditionalFormatting sqref="F3:G3 F12:G27 F6:G10">
    <cfRule type="colorScale" priority="49">
      <colorScale>
        <cfvo type="num" val="0"/>
        <cfvo type="num" val="$F$30"/>
        <cfvo type="num" val="$F$29"/>
        <color rgb="FF00B050"/>
        <color rgb="FFFFFF00"/>
        <color rgb="FFFF0000"/>
      </colorScale>
    </cfRule>
  </conditionalFormatting>
  <conditionalFormatting sqref="H12:H27 H3 H6:H10">
    <cfRule type="colorScale" priority="48">
      <colorScale>
        <cfvo type="num" val="0"/>
        <cfvo type="num" val="$H$30"/>
        <cfvo type="num" val="$H$29"/>
        <color rgb="FF00B050"/>
        <color rgb="FFFFFF00"/>
        <color rgb="FFFF0000"/>
      </colorScale>
    </cfRule>
  </conditionalFormatting>
  <conditionalFormatting sqref="I7:K10">
    <cfRule type="colorScale" priority="47">
      <colorScale>
        <cfvo type="num" val="0"/>
        <cfvo type="num" val="$I$30"/>
        <cfvo type="num" val="$I$29"/>
        <color rgb="FF00B050"/>
        <color rgb="FFFFFF00"/>
        <color rgb="FFFF0000"/>
      </colorScale>
    </cfRule>
  </conditionalFormatting>
  <conditionalFormatting sqref="J12:J27 J3 J6:J10">
    <cfRule type="colorScale" priority="45">
      <colorScale>
        <cfvo type="num" val="0"/>
        <cfvo type="num" val="$J$30"/>
        <cfvo type="num" val="$J$29"/>
        <color rgb="FF00B050"/>
        <color rgb="FFFFFF00"/>
        <color rgb="FFFF0000"/>
      </colorScale>
    </cfRule>
    <cfRule type="colorScale" priority="46">
      <colorScale>
        <cfvo type="num" val="0"/>
        <cfvo type="num" val="0"/>
        <cfvo type="num" val="0"/>
        <color rgb="FF00B050"/>
        <color rgb="FFFFFF00"/>
        <color rgb="FFFF0000"/>
      </colorScale>
    </cfRule>
  </conditionalFormatting>
  <conditionalFormatting sqref="L5:L27 L3">
    <cfRule type="colorScale" priority="37">
      <colorScale>
        <cfvo type="num" val="0"/>
        <cfvo type="num" val="1.333"/>
        <cfvo type="num" val="2"/>
        <color rgb="FFFF0000"/>
        <color rgb="FFFFFF00"/>
        <color rgb="FF00B050"/>
      </colorScale>
    </cfRule>
    <cfRule type="colorScale" priority="39">
      <colorScale>
        <cfvo type="num" val="0"/>
        <cfvo type="percent" val="$L$29*2"/>
        <cfvo type="num" val="$L$29"/>
        <color rgb="FFFF0000"/>
        <color rgb="FFFFFF00"/>
        <color rgb="FF00B050"/>
      </colorScale>
    </cfRule>
  </conditionalFormatting>
  <conditionalFormatting sqref="C4:E4">
    <cfRule type="colorScale" priority="16">
      <colorScale>
        <cfvo type="num" val="0"/>
        <cfvo type="num" val="$C$30"/>
        <cfvo type="num" val="$C$29"/>
        <color rgb="FF00B050"/>
        <color rgb="FFFFFF00"/>
        <color rgb="FFFF0000"/>
      </colorScale>
    </cfRule>
  </conditionalFormatting>
  <conditionalFormatting sqref="D4">
    <cfRule type="colorScale" priority="13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17">
      <colorScale>
        <cfvo type="num" val="0"/>
        <cfvo type="num" val="$D$30"/>
        <cfvo type="num" val="$D$29"/>
        <color rgb="FF00B050"/>
        <color rgb="FFFFFF00"/>
        <color rgb="FFFF0000"/>
      </colorScale>
    </cfRule>
  </conditionalFormatting>
  <conditionalFormatting sqref="F4:H4">
    <cfRule type="colorScale" priority="15">
      <colorScale>
        <cfvo type="num" val="0"/>
        <cfvo type="num" val="$F$30"/>
        <cfvo type="num" val="$F$29"/>
        <color rgb="FF00B050"/>
        <color rgb="FFFFFF00"/>
        <color rgb="FFFF0000"/>
      </colorScale>
    </cfRule>
    <cfRule type="colorScale" priority="18">
      <colorScale>
        <cfvo type="num" val="0"/>
        <cfvo type="num" val="$F$30"/>
        <cfvo type="num" val="$F$29"/>
        <color rgb="FF00B050"/>
        <color rgb="FFFFFF00"/>
        <color rgb="FFFF0000"/>
      </colorScale>
    </cfRule>
  </conditionalFormatting>
  <conditionalFormatting sqref="I4:K4">
    <cfRule type="colorScale" priority="19">
      <colorScale>
        <cfvo type="num" val="0"/>
        <cfvo type="num" val="$I$30"/>
        <cfvo type="num" val="$I$29"/>
        <color rgb="FF00B050"/>
        <color rgb="FFFFFF00"/>
        <color rgb="FFFF0000"/>
      </colorScale>
    </cfRule>
  </conditionalFormatting>
  <conditionalFormatting sqref="L4">
    <cfRule type="colorScale" priority="20">
      <colorScale>
        <cfvo type="num" val="0"/>
        <cfvo type="num" val="$L$30"/>
        <cfvo type="num" val="$L$29"/>
        <color rgb="FF00B050"/>
        <color rgb="FFFFFF00"/>
        <color rgb="FFFF0000"/>
      </colorScale>
    </cfRule>
  </conditionalFormatting>
  <conditionalFormatting sqref="C4">
    <cfRule type="colorScale" priority="14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21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22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23">
      <colorScale>
        <cfvo type="num" val="0"/>
        <cfvo type="num" val="$C$30"/>
        <cfvo type="num" val="$C$29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4">
    <cfRule type="colorScale" priority="25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4:K4">
    <cfRule type="colorScale" priority="27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28">
      <colorScale>
        <cfvo type="num" val="0"/>
        <cfvo type="num" val="$I$30"/>
        <cfvo type="num" val="$I$29"/>
        <color rgb="FF00B050"/>
        <color rgb="FFFFFF00"/>
        <color rgb="FFFF0000"/>
      </colorScale>
    </cfRule>
    <cfRule type="colorScale" priority="29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30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31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L4">
    <cfRule type="colorScale" priority="3">
      <colorScale>
        <cfvo type="num" val="$L$29"/>
        <cfvo type="num" val="$L$30"/>
        <cfvo type="num" val="0"/>
        <color rgb="FFFF0000"/>
        <color rgb="FFFFFF00"/>
        <color rgb="FF00B050"/>
      </colorScale>
    </cfRule>
    <cfRule type="colorScale" priority="4">
      <colorScale>
        <cfvo type="num" val="0"/>
        <cfvo type="num" val="$L$30"/>
        <cfvo type="num" val="$L$29"/>
        <color rgb="FF00B050"/>
        <color rgb="FFFFFF00"/>
        <color rgb="FFFF0000"/>
      </colorScale>
    </cfRule>
    <cfRule type="colorScale" priority="5">
      <colorScale>
        <cfvo type="num" val="0"/>
        <cfvo type="num" val="$L$30"/>
        <cfvo type="num" val="$L$29"/>
        <color rgb="FFFF0000"/>
        <color rgb="FFFFFF00"/>
        <color rgb="FF00B050"/>
      </colorScale>
    </cfRule>
    <cfRule type="colorScale" priority="6">
      <colorScale>
        <cfvo type="num" val="0"/>
        <cfvo type="num" val="&quot;0+$M$29&quot;"/>
        <cfvo type="num" val="$L$29"/>
        <color rgb="FF00B050"/>
        <color rgb="FFFFFF00"/>
        <color rgb="FFFF0000"/>
      </colorScale>
    </cfRule>
    <cfRule type="colorScale" priority="7">
      <colorScale>
        <cfvo type="num" val="0"/>
        <cfvo type="num" val="$L$30"/>
        <cfvo type="num" val="$L$29"/>
        <color rgb="FF00B050"/>
        <color rgb="FFFFFF00"/>
        <color rgb="FFFF0000"/>
      </colorScale>
    </cfRule>
    <cfRule type="colorScale" priority="32">
      <colorScale>
        <cfvo type="num" val="0"/>
        <cfvo type="num" val="$L$30"/>
        <cfvo type="num" val="$L$29"/>
        <color rgb="FF00B050"/>
        <color rgb="FFFFFF00"/>
        <color rgb="FFFF0000"/>
      </colorScale>
    </cfRule>
    <cfRule type="colorScale" priority="33">
      <colorScale>
        <cfvo type="num" val="0"/>
        <cfvo type="num" val="$L$30"/>
        <cfvo type="num" val="$L$29"/>
        <color rgb="FF00B050"/>
        <color rgb="FFFFFF00"/>
        <color rgb="FFFF0000"/>
      </colorScale>
    </cfRule>
    <cfRule type="colorScale" priority="34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4:H4">
    <cfRule type="colorScale" priority="35">
      <colorScale>
        <cfvo type="num" val="0"/>
        <cfvo type="num" val="$D$30"/>
        <cfvo type="num" val="$D$29"/>
        <color rgb="FF00B050"/>
        <color rgb="FFFFFF00"/>
        <color rgb="FFFF0000"/>
      </colorScale>
    </cfRule>
    <cfRule type="colorScale" priority="3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4">
    <cfRule type="colorScale" priority="12">
      <colorScale>
        <cfvo type="num" val="0"/>
        <cfvo type="num" val="$E$30"/>
        <cfvo type="num" val="$E$29"/>
        <color rgb="FF00B050"/>
        <color rgb="FFFFFF00"/>
        <color rgb="FFFF0000"/>
      </colorScale>
    </cfRule>
  </conditionalFormatting>
  <conditionalFormatting sqref="F4:G4">
    <cfRule type="colorScale" priority="11">
      <colorScale>
        <cfvo type="num" val="0"/>
        <cfvo type="num" val="$F$30"/>
        <cfvo type="num" val="$F$29"/>
        <color rgb="FF00B050"/>
        <color rgb="FFFFFF00"/>
        <color rgb="FFFF0000"/>
      </colorScale>
    </cfRule>
  </conditionalFormatting>
  <conditionalFormatting sqref="H4">
    <cfRule type="colorScale" priority="10">
      <colorScale>
        <cfvo type="num" val="0"/>
        <cfvo type="num" val="$H$30"/>
        <cfvo type="num" val="$H$29"/>
        <color rgb="FF00B050"/>
        <color rgb="FFFFFF00"/>
        <color rgb="FFFF0000"/>
      </colorScale>
    </cfRule>
  </conditionalFormatting>
  <conditionalFormatting sqref="J4">
    <cfRule type="colorScale" priority="8">
      <colorScale>
        <cfvo type="num" val="0"/>
        <cfvo type="num" val="$J$30"/>
        <cfvo type="num" val="$J$29"/>
        <color rgb="FF00B050"/>
        <color rgb="FFFFFF00"/>
        <color rgb="FFFF0000"/>
      </colorScale>
    </cfRule>
    <cfRule type="colorScale" priority="9">
      <colorScale>
        <cfvo type="num" val="0"/>
        <cfvo type="num" val="0"/>
        <cfvo type="num" val="0"/>
        <color rgb="FF00B050"/>
        <color rgb="FFFFFF00"/>
        <color rgb="FFFF0000"/>
      </colorScale>
    </cfRule>
  </conditionalFormatting>
  <conditionalFormatting sqref="L4">
    <cfRule type="colorScale" priority="1">
      <colorScale>
        <cfvo type="num" val="0"/>
        <cfvo type="num" val="1.333"/>
        <cfvo type="num" val="2"/>
        <color rgb="FFFF0000"/>
        <color rgb="FFFFFF00"/>
        <color rgb="FF00B050"/>
      </colorScale>
    </cfRule>
    <cfRule type="colorScale" priority="2">
      <colorScale>
        <cfvo type="num" val="0"/>
        <cfvo type="percent" val="$L$29*2"/>
        <cfvo type="num" val="$L$29"/>
        <color rgb="FFFF0000"/>
        <color rgb="FFFFFF00"/>
        <color rgb="FF00B050"/>
      </colorScale>
    </cfRule>
  </conditionalFormatting>
  <pageMargins left="0.7" right="0.7" top="0.75" bottom="0.75" header="0.3" footer="0.3"/>
  <pageSetup paperSize="9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9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/>
  <cols>
    <col min="1" max="1" width="6.5703125" style="2" bestFit="1" customWidth="1"/>
    <col min="2" max="2" width="15.28515625" style="2" customWidth="1"/>
    <col min="3" max="10" width="8.7109375" style="4" customWidth="1"/>
    <col min="11" max="13" width="8.7109375" style="2" customWidth="1"/>
    <col min="14" max="14" width="20.7109375" style="4" customWidth="1"/>
    <col min="15" max="15" width="3.5703125" style="4" customWidth="1"/>
    <col min="16" max="16384" width="9.140625" style="4"/>
  </cols>
  <sheetData>
    <row r="1" spans="1:17" ht="15.75">
      <c r="C1" s="3" t="s">
        <v>15</v>
      </c>
      <c r="D1" s="3"/>
    </row>
    <row r="2" spans="1:17" s="10" customFormat="1" ht="115.5" customHeight="1">
      <c r="A2" s="34" t="s">
        <v>22</v>
      </c>
      <c r="B2" s="44" t="s">
        <v>10</v>
      </c>
      <c r="C2" s="7" t="s">
        <v>16</v>
      </c>
      <c r="D2" s="7" t="s">
        <v>21</v>
      </c>
      <c r="E2" s="7" t="s">
        <v>17</v>
      </c>
      <c r="F2" s="7" t="s">
        <v>23</v>
      </c>
      <c r="G2" s="7" t="s">
        <v>24</v>
      </c>
      <c r="H2" s="7" t="s">
        <v>25</v>
      </c>
      <c r="I2" s="7" t="s">
        <v>20</v>
      </c>
      <c r="J2" s="7" t="s">
        <v>18</v>
      </c>
      <c r="K2" s="8" t="s">
        <v>9</v>
      </c>
      <c r="L2" s="8" t="s">
        <v>14</v>
      </c>
      <c r="M2" s="8" t="s">
        <v>43</v>
      </c>
    </row>
    <row r="3" spans="1:17">
      <c r="A3" s="6">
        <v>1</v>
      </c>
      <c r="B3" s="1">
        <v>427373</v>
      </c>
      <c r="C3" s="11">
        <v>4</v>
      </c>
      <c r="D3" s="11">
        <v>1</v>
      </c>
      <c r="E3" s="11">
        <v>0</v>
      </c>
      <c r="F3" s="11">
        <v>0</v>
      </c>
      <c r="G3" s="11">
        <v>1</v>
      </c>
      <c r="H3" s="11">
        <v>0</v>
      </c>
      <c r="I3" s="11">
        <v>2.83</v>
      </c>
      <c r="J3" s="11">
        <v>6</v>
      </c>
      <c r="K3" s="12">
        <f t="shared" ref="K3:K26" si="0">SUM(C3:J3)</f>
        <v>14.83</v>
      </c>
      <c r="L3" s="12">
        <f>$L$28-Tabel362623578910[[#This Row],[aantal fouten]]</f>
        <v>51.17</v>
      </c>
      <c r="M3" s="13">
        <f>ROUND(IF(($O$3&gt;=1),MIN(($O$3+(($L3*9)/$L$28)),(1+((($L3*9)/$L$28)*2)),(10-(((($L$28-$L3)*9)/$L$28)*0.5))),MAX(($O$3+(($L3*9)/$L$28)),(1+((($L3*9)/$L$28)*0.5)),(10-(((($L$28-$L3)*9)/$L$28)*2)))),1)</f>
        <v>7</v>
      </c>
      <c r="N3" s="14" t="s">
        <v>13</v>
      </c>
      <c r="O3" s="12">
        <v>0</v>
      </c>
      <c r="P3" s="15"/>
    </row>
    <row r="4" spans="1:17">
      <c r="A4" s="51">
        <v>2</v>
      </c>
      <c r="B4" s="39">
        <v>427473</v>
      </c>
      <c r="C4" s="52"/>
      <c r="D4" s="52"/>
      <c r="E4" s="52"/>
      <c r="F4" s="52"/>
      <c r="G4" s="52"/>
      <c r="H4" s="52"/>
      <c r="I4" s="52"/>
      <c r="J4" s="52"/>
      <c r="K4" s="49"/>
      <c r="L4" s="49"/>
      <c r="M4" s="53"/>
      <c r="N4" s="14"/>
      <c r="O4" s="12"/>
      <c r="P4" s="15"/>
    </row>
    <row r="5" spans="1:17">
      <c r="A5" s="6">
        <v>3</v>
      </c>
      <c r="B5" s="1">
        <v>427618</v>
      </c>
      <c r="C5" s="11">
        <v>2</v>
      </c>
      <c r="D5" s="11">
        <v>3</v>
      </c>
      <c r="E5" s="11">
        <v>4.5</v>
      </c>
      <c r="F5" s="11">
        <v>5</v>
      </c>
      <c r="G5" s="11">
        <v>0</v>
      </c>
      <c r="H5" s="11">
        <v>0</v>
      </c>
      <c r="I5" s="11">
        <v>4.25</v>
      </c>
      <c r="J5" s="11">
        <v>5</v>
      </c>
      <c r="K5" s="12">
        <f t="shared" si="0"/>
        <v>23.75</v>
      </c>
      <c r="L5" s="12">
        <f>$L$28-Tabel362623578910[[#This Row],[aantal fouten]]</f>
        <v>42.25</v>
      </c>
      <c r="M5" s="13">
        <f t="shared" ref="M5:M26" si="1">ROUND(IF(($O$3&gt;=1),MIN(($O$3+(($L5*9)/$L$28)),(1+((($L5*9)/$L$28)*2)),(10-(((($L$28-$L5)*9)/$L$28)*0.5))),MAX(($O$3+(($L5*9)/$L$28)),(1+((($L5*9)/$L$28)*0.5)),(10-(((($L$28-$L5)*9)/$L$28)*2)))),1)</f>
        <v>5.8</v>
      </c>
    </row>
    <row r="6" spans="1:17">
      <c r="A6" s="51">
        <v>4</v>
      </c>
      <c r="B6" s="1">
        <v>427737</v>
      </c>
      <c r="C6" s="11">
        <v>4</v>
      </c>
      <c r="D6" s="11">
        <v>5</v>
      </c>
      <c r="E6" s="11">
        <v>1.5</v>
      </c>
      <c r="F6" s="11">
        <v>2</v>
      </c>
      <c r="G6" s="11">
        <v>0</v>
      </c>
      <c r="H6" s="11">
        <v>0</v>
      </c>
      <c r="I6" s="11">
        <v>0</v>
      </c>
      <c r="J6" s="11">
        <v>3</v>
      </c>
      <c r="K6" s="12">
        <f t="shared" si="0"/>
        <v>15.5</v>
      </c>
      <c r="L6" s="12">
        <f>$L$28-Tabel362623578910[[#This Row],[aantal fouten]]</f>
        <v>50.5</v>
      </c>
      <c r="M6" s="13">
        <f t="shared" si="1"/>
        <v>6.9</v>
      </c>
      <c r="N6" s="16"/>
      <c r="O6" s="18">
        <v>0</v>
      </c>
      <c r="P6" s="4" t="s">
        <v>19</v>
      </c>
    </row>
    <row r="7" spans="1:17">
      <c r="A7" s="6">
        <v>5</v>
      </c>
      <c r="B7" s="1">
        <v>427749</v>
      </c>
      <c r="C7" s="11">
        <v>2</v>
      </c>
      <c r="D7" s="11">
        <v>4</v>
      </c>
      <c r="E7" s="11">
        <v>2.25</v>
      </c>
      <c r="F7" s="11">
        <v>4</v>
      </c>
      <c r="G7" s="11">
        <v>2</v>
      </c>
      <c r="H7" s="11">
        <v>0</v>
      </c>
      <c r="I7" s="11">
        <v>4.25</v>
      </c>
      <c r="J7" s="11">
        <v>4</v>
      </c>
      <c r="K7" s="12">
        <f t="shared" si="0"/>
        <v>22.5</v>
      </c>
      <c r="L7" s="12">
        <f>$L$28-Tabel362623578910[[#This Row],[aantal fouten]]</f>
        <v>43.5</v>
      </c>
      <c r="M7" s="13">
        <f t="shared" si="1"/>
        <v>5.9</v>
      </c>
      <c r="O7" s="19">
        <v>1</v>
      </c>
      <c r="P7" s="4" t="s">
        <v>2</v>
      </c>
    </row>
    <row r="8" spans="1:17">
      <c r="A8" s="51">
        <v>6</v>
      </c>
      <c r="B8" s="1">
        <v>427963</v>
      </c>
      <c r="C8" s="11">
        <v>3</v>
      </c>
      <c r="D8" s="11">
        <v>0</v>
      </c>
      <c r="E8" s="11">
        <v>2</v>
      </c>
      <c r="F8" s="11">
        <v>2</v>
      </c>
      <c r="G8" s="11">
        <v>0</v>
      </c>
      <c r="H8" s="11">
        <v>0</v>
      </c>
      <c r="I8" s="11">
        <v>6.5</v>
      </c>
      <c r="J8" s="11">
        <v>8</v>
      </c>
      <c r="K8" s="12">
        <f t="shared" si="0"/>
        <v>21.5</v>
      </c>
      <c r="L8" s="12">
        <f>$L$28-Tabel362623578910[[#This Row],[aantal fouten]]</f>
        <v>44.5</v>
      </c>
      <c r="M8" s="13">
        <f t="shared" si="1"/>
        <v>6.1</v>
      </c>
      <c r="O8" s="21">
        <v>2</v>
      </c>
      <c r="P8" s="4" t="s">
        <v>3</v>
      </c>
      <c r="Q8" s="20"/>
    </row>
    <row r="9" spans="1:17">
      <c r="A9" s="6">
        <v>7</v>
      </c>
      <c r="B9" s="1">
        <v>428028</v>
      </c>
      <c r="C9" s="11">
        <v>4</v>
      </c>
      <c r="D9" s="11">
        <v>2</v>
      </c>
      <c r="E9" s="11">
        <v>1</v>
      </c>
      <c r="F9" s="11">
        <v>4</v>
      </c>
      <c r="G9" s="11">
        <v>0</v>
      </c>
      <c r="H9" s="11">
        <v>0</v>
      </c>
      <c r="I9" s="11">
        <v>0</v>
      </c>
      <c r="J9" s="11">
        <v>2</v>
      </c>
      <c r="K9" s="12">
        <f t="shared" si="0"/>
        <v>13</v>
      </c>
      <c r="L9" s="12">
        <f>$L$28-Tabel362623578910[[#This Row],[aantal fouten]]</f>
        <v>53</v>
      </c>
      <c r="M9" s="13">
        <f t="shared" si="1"/>
        <v>7.2</v>
      </c>
      <c r="O9" s="22">
        <v>3</v>
      </c>
      <c r="P9" s="4" t="s">
        <v>0</v>
      </c>
    </row>
    <row r="10" spans="1:17">
      <c r="A10" s="51">
        <v>8</v>
      </c>
      <c r="B10" s="1">
        <v>428961</v>
      </c>
      <c r="C10" s="11">
        <v>3</v>
      </c>
      <c r="D10" s="11">
        <v>1</v>
      </c>
      <c r="E10" s="11">
        <v>0</v>
      </c>
      <c r="F10" s="11">
        <v>2</v>
      </c>
      <c r="G10" s="11">
        <v>0</v>
      </c>
      <c r="H10" s="11">
        <v>0</v>
      </c>
      <c r="I10" s="11">
        <v>2.25</v>
      </c>
      <c r="J10" s="11">
        <v>6</v>
      </c>
      <c r="K10" s="12">
        <f t="shared" si="0"/>
        <v>14.25</v>
      </c>
      <c r="L10" s="12">
        <f>$L$28-Tabel362623578910[[#This Row],[aantal fouten]]</f>
        <v>51.75</v>
      </c>
      <c r="M10" s="13">
        <f t="shared" si="1"/>
        <v>7.1</v>
      </c>
      <c r="O10" s="33"/>
      <c r="P10" s="4" t="s">
        <v>8</v>
      </c>
    </row>
    <row r="11" spans="1:17">
      <c r="A11" s="6">
        <v>9</v>
      </c>
      <c r="B11" s="1">
        <v>429177</v>
      </c>
      <c r="C11" s="32">
        <v>5</v>
      </c>
      <c r="D11" s="32">
        <v>3</v>
      </c>
      <c r="E11" s="32">
        <v>2.5</v>
      </c>
      <c r="F11" s="32">
        <v>4.5</v>
      </c>
      <c r="G11" s="32">
        <v>3</v>
      </c>
      <c r="H11" s="32">
        <v>4</v>
      </c>
      <c r="I11" s="32">
        <v>11</v>
      </c>
      <c r="J11" s="32">
        <v>4</v>
      </c>
      <c r="K11" s="12">
        <f t="shared" si="0"/>
        <v>37</v>
      </c>
      <c r="L11" s="12">
        <f>$L$28-Tabel362623578910[[#This Row],[aantal fouten]]</f>
        <v>29</v>
      </c>
      <c r="M11" s="13">
        <f t="shared" si="1"/>
        <v>4</v>
      </c>
      <c r="O11" s="23">
        <v>4</v>
      </c>
      <c r="P11" s="4" t="s">
        <v>4</v>
      </c>
    </row>
    <row r="12" spans="1:17">
      <c r="A12" s="51">
        <v>10</v>
      </c>
      <c r="B12" s="1">
        <v>429264</v>
      </c>
      <c r="C12" s="30">
        <v>4</v>
      </c>
      <c r="D12" s="30">
        <v>0</v>
      </c>
      <c r="E12" s="30">
        <v>1</v>
      </c>
      <c r="F12" s="30">
        <v>1</v>
      </c>
      <c r="G12" s="30">
        <v>1</v>
      </c>
      <c r="H12" s="30">
        <v>1</v>
      </c>
      <c r="I12" s="30">
        <v>0</v>
      </c>
      <c r="J12" s="30">
        <v>5</v>
      </c>
      <c r="K12" s="12">
        <f t="shared" si="0"/>
        <v>13</v>
      </c>
      <c r="L12" s="12">
        <f>$L$28-Tabel362623578910[[#This Row],[aantal fouten]]</f>
        <v>53</v>
      </c>
      <c r="M12" s="13">
        <f t="shared" si="1"/>
        <v>7.2</v>
      </c>
      <c r="O12" s="24">
        <v>5</v>
      </c>
      <c r="P12" s="4" t="s">
        <v>1</v>
      </c>
    </row>
    <row r="13" spans="1:17">
      <c r="A13" s="6">
        <v>11</v>
      </c>
      <c r="B13" s="1">
        <v>429319</v>
      </c>
      <c r="C13" s="11">
        <v>5</v>
      </c>
      <c r="D13" s="11">
        <v>0</v>
      </c>
      <c r="E13" s="11">
        <v>1</v>
      </c>
      <c r="F13" s="11">
        <v>2.5</v>
      </c>
      <c r="G13" s="11">
        <v>0</v>
      </c>
      <c r="H13" s="11">
        <v>0</v>
      </c>
      <c r="I13" s="11">
        <v>1.5</v>
      </c>
      <c r="J13" s="11">
        <v>4.75</v>
      </c>
      <c r="K13" s="12">
        <f t="shared" si="0"/>
        <v>14.75</v>
      </c>
      <c r="L13" s="12">
        <f>$L$28-Tabel362623578910[[#This Row],[aantal fouten]]</f>
        <v>51.25</v>
      </c>
      <c r="M13" s="13">
        <f t="shared" si="1"/>
        <v>7</v>
      </c>
      <c r="O13" s="25">
        <v>6</v>
      </c>
      <c r="P13" s="4" t="s">
        <v>6</v>
      </c>
    </row>
    <row r="14" spans="1:17">
      <c r="A14" s="51">
        <v>12</v>
      </c>
      <c r="B14" s="1">
        <v>429497</v>
      </c>
      <c r="C14" s="11">
        <v>3</v>
      </c>
      <c r="D14" s="11">
        <v>3</v>
      </c>
      <c r="E14" s="11">
        <v>0</v>
      </c>
      <c r="F14" s="11">
        <v>1</v>
      </c>
      <c r="G14" s="11">
        <v>0</v>
      </c>
      <c r="H14" s="11">
        <v>2</v>
      </c>
      <c r="I14" s="11">
        <v>0.25</v>
      </c>
      <c r="J14" s="11">
        <v>3</v>
      </c>
      <c r="K14" s="12">
        <f t="shared" si="0"/>
        <v>12.25</v>
      </c>
      <c r="L14" s="12">
        <f>$L$28-Tabel362623578910[[#This Row],[aantal fouten]]</f>
        <v>53.75</v>
      </c>
      <c r="M14" s="13">
        <f t="shared" si="1"/>
        <v>7.3</v>
      </c>
      <c r="O14" s="26">
        <v>7</v>
      </c>
      <c r="P14" s="4" t="s">
        <v>7</v>
      </c>
    </row>
    <row r="15" spans="1:17">
      <c r="A15" s="6">
        <v>13</v>
      </c>
      <c r="B15" s="1">
        <v>429515</v>
      </c>
      <c r="C15" s="11">
        <v>3</v>
      </c>
      <c r="D15" s="11">
        <v>0</v>
      </c>
      <c r="E15" s="11">
        <v>1.5</v>
      </c>
      <c r="F15" s="11">
        <v>3</v>
      </c>
      <c r="G15" s="11">
        <v>0</v>
      </c>
      <c r="H15" s="11">
        <v>0</v>
      </c>
      <c r="I15" s="11">
        <v>2</v>
      </c>
      <c r="J15" s="11">
        <v>4</v>
      </c>
      <c r="K15" s="12">
        <f t="shared" si="0"/>
        <v>13.5</v>
      </c>
      <c r="L15" s="12">
        <f>$L$28-Tabel362623578910[[#This Row],[aantal fouten]]</f>
        <v>52.5</v>
      </c>
      <c r="M15" s="13">
        <f t="shared" si="1"/>
        <v>7.2</v>
      </c>
      <c r="O15" s="28">
        <v>10</v>
      </c>
      <c r="P15" s="4" t="s">
        <v>5</v>
      </c>
    </row>
    <row r="16" spans="1:17">
      <c r="A16" s="51">
        <v>14</v>
      </c>
      <c r="B16" s="1">
        <v>429593</v>
      </c>
      <c r="C16" s="11">
        <v>3</v>
      </c>
      <c r="D16" s="11">
        <v>2</v>
      </c>
      <c r="E16" s="11">
        <v>0</v>
      </c>
      <c r="F16" s="11">
        <v>4</v>
      </c>
      <c r="G16" s="11">
        <v>4</v>
      </c>
      <c r="H16" s="11">
        <v>0</v>
      </c>
      <c r="I16" s="11">
        <v>8.75</v>
      </c>
      <c r="J16" s="11">
        <v>6</v>
      </c>
      <c r="K16" s="12">
        <f t="shared" si="0"/>
        <v>27.75</v>
      </c>
      <c r="L16" s="12">
        <f>$L$28-Tabel362623578910[[#This Row],[aantal fouten]]</f>
        <v>38.25</v>
      </c>
      <c r="M16" s="13">
        <f t="shared" si="1"/>
        <v>5.2</v>
      </c>
    </row>
    <row r="17" spans="1:15">
      <c r="A17" s="6">
        <v>15</v>
      </c>
      <c r="B17" s="1">
        <v>429716</v>
      </c>
      <c r="C17" s="30">
        <v>4</v>
      </c>
      <c r="D17" s="30">
        <v>3</v>
      </c>
      <c r="E17" s="30">
        <v>1</v>
      </c>
      <c r="F17" s="30">
        <v>1</v>
      </c>
      <c r="G17" s="30">
        <v>1</v>
      </c>
      <c r="H17" s="30">
        <v>0</v>
      </c>
      <c r="I17" s="30">
        <v>0.5</v>
      </c>
      <c r="J17" s="30">
        <v>7</v>
      </c>
      <c r="K17" s="12">
        <f t="shared" si="0"/>
        <v>17.5</v>
      </c>
      <c r="L17" s="12">
        <f>$L$28-Tabel362623578910[[#This Row],[aantal fouten]]</f>
        <v>48.5</v>
      </c>
      <c r="M17" s="13">
        <f t="shared" si="1"/>
        <v>6.6</v>
      </c>
    </row>
    <row r="18" spans="1:15">
      <c r="A18" s="51">
        <v>16</v>
      </c>
      <c r="B18" s="1">
        <v>429804</v>
      </c>
      <c r="C18" s="11">
        <v>4</v>
      </c>
      <c r="D18" s="11">
        <v>5</v>
      </c>
      <c r="E18" s="11">
        <v>2.25</v>
      </c>
      <c r="F18" s="11">
        <v>3</v>
      </c>
      <c r="G18" s="11">
        <v>1</v>
      </c>
      <c r="H18" s="11">
        <v>1</v>
      </c>
      <c r="I18" s="11">
        <v>1.5</v>
      </c>
      <c r="J18" s="11">
        <v>6</v>
      </c>
      <c r="K18" s="12">
        <f t="shared" si="0"/>
        <v>23.75</v>
      </c>
      <c r="L18" s="12">
        <f>$L$28-Tabel362623578910[[#This Row],[aantal fouten]]</f>
        <v>42.25</v>
      </c>
      <c r="M18" s="13">
        <f t="shared" si="1"/>
        <v>5.8</v>
      </c>
      <c r="O18" s="29"/>
    </row>
    <row r="19" spans="1:15">
      <c r="A19" s="6">
        <v>17</v>
      </c>
      <c r="B19" s="1">
        <v>429851</v>
      </c>
      <c r="C19" s="11">
        <v>4</v>
      </c>
      <c r="D19" s="11">
        <v>1</v>
      </c>
      <c r="E19" s="11">
        <v>0</v>
      </c>
      <c r="F19" s="11">
        <v>2</v>
      </c>
      <c r="G19" s="11">
        <v>0</v>
      </c>
      <c r="H19" s="11">
        <v>0</v>
      </c>
      <c r="I19" s="11">
        <v>3.5</v>
      </c>
      <c r="J19" s="11">
        <v>4.5</v>
      </c>
      <c r="K19" s="12">
        <f t="shared" si="0"/>
        <v>15</v>
      </c>
      <c r="L19" s="12">
        <f>$L$28-Tabel362623578910[[#This Row],[aantal fouten]]</f>
        <v>51</v>
      </c>
      <c r="M19" s="13">
        <f t="shared" si="1"/>
        <v>7</v>
      </c>
      <c r="O19" s="29"/>
    </row>
    <row r="20" spans="1:15">
      <c r="A20" s="51">
        <v>18</v>
      </c>
      <c r="B20" s="1">
        <v>429872</v>
      </c>
      <c r="C20" s="30">
        <v>3</v>
      </c>
      <c r="D20" s="30">
        <v>1</v>
      </c>
      <c r="E20" s="30">
        <v>1</v>
      </c>
      <c r="F20" s="30">
        <v>1</v>
      </c>
      <c r="G20" s="30">
        <v>2</v>
      </c>
      <c r="H20" s="30">
        <v>0</v>
      </c>
      <c r="I20" s="30">
        <v>5</v>
      </c>
      <c r="J20" s="30">
        <v>2</v>
      </c>
      <c r="K20" s="12">
        <f t="shared" si="0"/>
        <v>15</v>
      </c>
      <c r="L20" s="12">
        <f>$L$28-Tabel362623578910[[#This Row],[aantal fouten]]</f>
        <v>51</v>
      </c>
      <c r="M20" s="13">
        <f t="shared" si="1"/>
        <v>7</v>
      </c>
      <c r="O20" s="29"/>
    </row>
    <row r="21" spans="1:15">
      <c r="A21" s="6">
        <v>19</v>
      </c>
      <c r="B21" s="1">
        <v>429883</v>
      </c>
      <c r="C21" s="30">
        <v>4</v>
      </c>
      <c r="D21" s="30">
        <v>0</v>
      </c>
      <c r="E21" s="30">
        <v>0</v>
      </c>
      <c r="F21" s="30">
        <v>1</v>
      </c>
      <c r="G21" s="30">
        <v>1</v>
      </c>
      <c r="H21" s="30">
        <v>1</v>
      </c>
      <c r="I21" s="30">
        <v>0.25</v>
      </c>
      <c r="J21" s="30">
        <v>5</v>
      </c>
      <c r="K21" s="12">
        <f t="shared" si="0"/>
        <v>12.25</v>
      </c>
      <c r="L21" s="12">
        <f>$L$28-Tabel362623578910[[#This Row],[aantal fouten]]</f>
        <v>53.75</v>
      </c>
      <c r="M21" s="13">
        <f t="shared" si="1"/>
        <v>7.3</v>
      </c>
      <c r="O21" s="2"/>
    </row>
    <row r="22" spans="1:15">
      <c r="A22" s="51">
        <v>20</v>
      </c>
      <c r="B22" s="1">
        <v>430130</v>
      </c>
      <c r="C22" s="11">
        <v>5</v>
      </c>
      <c r="D22" s="11">
        <v>3</v>
      </c>
      <c r="E22" s="11">
        <v>1</v>
      </c>
      <c r="F22" s="11">
        <v>4</v>
      </c>
      <c r="G22" s="11">
        <v>0</v>
      </c>
      <c r="H22" s="11">
        <v>0</v>
      </c>
      <c r="I22" s="11">
        <v>2</v>
      </c>
      <c r="J22" s="11">
        <v>5.25</v>
      </c>
      <c r="K22" s="12">
        <f t="shared" si="0"/>
        <v>20.25</v>
      </c>
      <c r="L22" s="12">
        <f>$L$28-Tabel362623578910[[#This Row],[aantal fouten]]</f>
        <v>45.75</v>
      </c>
      <c r="M22" s="13">
        <f t="shared" si="1"/>
        <v>6.2</v>
      </c>
      <c r="O22" s="2"/>
    </row>
    <row r="23" spans="1:15">
      <c r="A23" s="6">
        <v>21</v>
      </c>
      <c r="B23" s="1">
        <v>430133</v>
      </c>
      <c r="C23" s="11">
        <v>3</v>
      </c>
      <c r="D23" s="11">
        <v>2</v>
      </c>
      <c r="E23" s="11">
        <v>1.5</v>
      </c>
      <c r="F23" s="11">
        <v>3</v>
      </c>
      <c r="G23" s="11">
        <v>0</v>
      </c>
      <c r="H23" s="11">
        <v>1</v>
      </c>
      <c r="I23" s="11">
        <v>3.41</v>
      </c>
      <c r="J23" s="11">
        <v>5</v>
      </c>
      <c r="K23" s="12">
        <f t="shared" si="0"/>
        <v>18.91</v>
      </c>
      <c r="L23" s="12">
        <f>$L$28-Tabel362623578910[[#This Row],[aantal fouten]]</f>
        <v>47.09</v>
      </c>
      <c r="M23" s="13">
        <f t="shared" si="1"/>
        <v>6.4</v>
      </c>
      <c r="O23" s="2"/>
    </row>
    <row r="24" spans="1:15">
      <c r="A24" s="51">
        <v>22</v>
      </c>
      <c r="B24" s="1">
        <v>430164</v>
      </c>
      <c r="C24" s="11">
        <v>4</v>
      </c>
      <c r="D24" s="11">
        <v>2</v>
      </c>
      <c r="E24" s="11">
        <v>3.5</v>
      </c>
      <c r="F24" s="11">
        <v>2</v>
      </c>
      <c r="G24" s="11">
        <v>0</v>
      </c>
      <c r="H24" s="11">
        <v>0</v>
      </c>
      <c r="I24" s="11">
        <v>0.75</v>
      </c>
      <c r="J24" s="11">
        <v>4</v>
      </c>
      <c r="K24" s="12">
        <f t="shared" si="0"/>
        <v>16.25</v>
      </c>
      <c r="L24" s="12">
        <f>$L$28-Tabel362623578910[[#This Row],[aantal fouten]]</f>
        <v>49.75</v>
      </c>
      <c r="M24" s="13">
        <f t="shared" si="1"/>
        <v>6.8</v>
      </c>
      <c r="O24" s="2"/>
    </row>
    <row r="25" spans="1:15">
      <c r="A25" s="6">
        <v>23</v>
      </c>
      <c r="B25" s="1">
        <v>430173</v>
      </c>
      <c r="C25" s="11">
        <v>2</v>
      </c>
      <c r="D25" s="11">
        <v>1</v>
      </c>
      <c r="E25" s="11">
        <v>4.5</v>
      </c>
      <c r="F25" s="11">
        <v>1.5</v>
      </c>
      <c r="G25" s="11">
        <v>3</v>
      </c>
      <c r="H25" s="11">
        <v>3</v>
      </c>
      <c r="I25" s="11">
        <v>2.25</v>
      </c>
      <c r="J25" s="11">
        <v>4</v>
      </c>
      <c r="K25" s="12">
        <f t="shared" si="0"/>
        <v>21.25</v>
      </c>
      <c r="L25" s="12">
        <f>$L$28-Tabel362623578910[[#This Row],[aantal fouten]]</f>
        <v>44.75</v>
      </c>
      <c r="M25" s="13">
        <f t="shared" si="1"/>
        <v>6.1</v>
      </c>
      <c r="O25" s="2"/>
    </row>
    <row r="26" spans="1:15">
      <c r="A26" s="51">
        <v>24</v>
      </c>
      <c r="B26" s="1">
        <v>430177</v>
      </c>
      <c r="C26" s="32">
        <v>3</v>
      </c>
      <c r="D26" s="32">
        <v>5</v>
      </c>
      <c r="E26" s="32">
        <v>3</v>
      </c>
      <c r="F26" s="32">
        <v>5</v>
      </c>
      <c r="G26" s="32">
        <v>5</v>
      </c>
      <c r="H26" s="32">
        <v>1</v>
      </c>
      <c r="I26" s="32">
        <v>6.5</v>
      </c>
      <c r="J26" s="32">
        <v>7</v>
      </c>
      <c r="K26" s="12">
        <f t="shared" si="0"/>
        <v>35.5</v>
      </c>
      <c r="L26" s="12">
        <f>$L$28-Tabel362623578910[[#This Row],[aantal fouten]]</f>
        <v>30.5</v>
      </c>
      <c r="M26" s="13">
        <f t="shared" si="1"/>
        <v>4.2</v>
      </c>
      <c r="O26" s="2"/>
    </row>
    <row r="27" spans="1:15">
      <c r="B27" s="16" t="s">
        <v>12</v>
      </c>
      <c r="C27" s="12">
        <f t="shared" ref="C27:M27" si="2">AVERAGE(C3:C26)</f>
        <v>3.5217391304347827</v>
      </c>
      <c r="D27" s="12">
        <f t="shared" si="2"/>
        <v>2.0434782608695654</v>
      </c>
      <c r="E27" s="12">
        <f t="shared" si="2"/>
        <v>1.5217391304347827</v>
      </c>
      <c r="F27" s="12">
        <f t="shared" si="2"/>
        <v>2.5434782608695654</v>
      </c>
      <c r="G27" s="12">
        <f t="shared" si="2"/>
        <v>1.0434782608695652</v>
      </c>
      <c r="H27" s="12">
        <f t="shared" si="2"/>
        <v>0.60869565217391308</v>
      </c>
      <c r="I27" s="12">
        <f t="shared" si="2"/>
        <v>3.0104347826086952</v>
      </c>
      <c r="J27" s="12">
        <f t="shared" si="2"/>
        <v>4.8043478260869561</v>
      </c>
      <c r="K27" s="12">
        <f t="shared" si="2"/>
        <v>19.097391304347827</v>
      </c>
      <c r="L27" s="12">
        <f t="shared" si="2"/>
        <v>46.902608695652184</v>
      </c>
      <c r="M27" s="12">
        <f t="shared" si="2"/>
        <v>6.4043478260869566</v>
      </c>
      <c r="O27" s="2"/>
    </row>
    <row r="28" spans="1:15">
      <c r="B28" s="16" t="s">
        <v>11</v>
      </c>
      <c r="C28" s="2">
        <v>7</v>
      </c>
      <c r="D28" s="2">
        <v>9</v>
      </c>
      <c r="E28" s="2">
        <v>8</v>
      </c>
      <c r="F28" s="2">
        <v>5</v>
      </c>
      <c r="G28" s="2">
        <v>5</v>
      </c>
      <c r="H28" s="2">
        <v>5</v>
      </c>
      <c r="I28" s="2">
        <v>15</v>
      </c>
      <c r="J28" s="2">
        <v>12</v>
      </c>
      <c r="K28" s="2">
        <f>SUM(C28:J28)</f>
        <v>66</v>
      </c>
      <c r="L28" s="2">
        <v>66</v>
      </c>
      <c r="M28" s="2">
        <v>10</v>
      </c>
    </row>
    <row r="29" spans="1:15">
      <c r="C29" s="31">
        <f>C28/3</f>
        <v>2.3333333333333335</v>
      </c>
      <c r="D29" s="31">
        <f t="shared" ref="D29:J29" si="3">D28/3</f>
        <v>3</v>
      </c>
      <c r="E29" s="31">
        <f t="shared" si="3"/>
        <v>2.6666666666666665</v>
      </c>
      <c r="F29" s="31">
        <f t="shared" si="3"/>
        <v>1.6666666666666667</v>
      </c>
      <c r="G29" s="31">
        <f t="shared" si="3"/>
        <v>1.6666666666666667</v>
      </c>
      <c r="H29" s="31">
        <f t="shared" si="3"/>
        <v>1.6666666666666667</v>
      </c>
      <c r="I29" s="31">
        <f t="shared" si="3"/>
        <v>5</v>
      </c>
      <c r="J29" s="31">
        <f t="shared" si="3"/>
        <v>4</v>
      </c>
      <c r="O29" s="19"/>
    </row>
    <row r="30" spans="1:15">
      <c r="O30" s="21"/>
    </row>
    <row r="31" spans="1:15">
      <c r="O31" s="22"/>
    </row>
    <row r="32" spans="1:15">
      <c r="O32" s="23"/>
    </row>
    <row r="33" spans="15:16">
      <c r="O33" s="24"/>
    </row>
    <row r="34" spans="15:16">
      <c r="O34" s="25"/>
    </row>
    <row r="35" spans="15:16">
      <c r="O35" s="26"/>
    </row>
    <row r="36" spans="15:16">
      <c r="O36" s="27"/>
    </row>
    <row r="37" spans="15:16">
      <c r="O37" s="28"/>
    </row>
    <row r="38" spans="15:16">
      <c r="O38" s="29"/>
    </row>
    <row r="39" spans="15:16">
      <c r="P39" s="2"/>
    </row>
  </sheetData>
  <conditionalFormatting sqref="O6:O9 O18:O20 O11:O15">
    <cfRule type="colorScale" priority="11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1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O29:O38">
    <cfRule type="colorScale" priority="20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10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26">
    <cfRule type="colorScale" priority="1">
      <colorScale>
        <cfvo type="num" val="0"/>
        <cfvo type="num" val="$C$29"/>
        <cfvo type="num" val="$C$28"/>
        <color rgb="FF00B050"/>
        <color rgb="FFFFFF00"/>
        <color rgb="FFFF0000"/>
      </colorScale>
    </cfRule>
    <cfRule type="colorScale" priority="28">
      <colorScale>
        <cfvo type="num" val="0"/>
        <cfvo type="num" val="$C$29"/>
        <cfvo type="num" val="$C$28"/>
        <color rgb="FF00B050"/>
        <color rgb="FFFFFF00"/>
        <color rgb="FFFF0000"/>
      </colorScale>
    </cfRule>
    <cfRule type="colorScale" priority="29">
      <colorScale>
        <cfvo type="num" val="0"/>
        <cfvo type="num" val="$C$29"/>
        <cfvo type="num" val="$C$28"/>
        <color rgb="FF00B050"/>
        <color rgb="FFFFFF00"/>
        <color rgb="FFFF0000"/>
      </colorScale>
    </cfRule>
    <cfRule type="colorScale" priority="224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26">
    <cfRule type="colorScale" priority="27">
      <colorScale>
        <cfvo type="num" val="0"/>
        <cfvo type="num" val="$D$29"/>
        <cfvo type="num" val="$D$28"/>
        <color rgb="FF00B050"/>
        <color rgb="FFFFFF00"/>
        <color rgb="FFFF0000"/>
      </colorScale>
    </cfRule>
    <cfRule type="colorScale" priority="22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26">
    <cfRule type="colorScale" priority="4">
      <colorScale>
        <cfvo type="num" val="0"/>
        <cfvo type="num" val="$I$29"/>
        <cfvo type="num" val="$I$28"/>
        <color rgb="FF00B050"/>
        <color rgb="FFFFFF00"/>
        <color rgb="FFFF0000"/>
      </colorScale>
    </cfRule>
    <cfRule type="colorScale" priority="24">
      <colorScale>
        <cfvo type="num" val="0"/>
        <cfvo type="num" val="$I$29"/>
        <cfvo type="num" val="$I$28"/>
        <color rgb="FF00B050"/>
        <color rgb="FFFFFF00"/>
        <color rgb="FFFF0000"/>
      </colorScale>
    </cfRule>
    <cfRule type="colorScale" priority="230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31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32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26">
    <cfRule type="colorScale" priority="3">
      <colorScale>
        <cfvo type="num" val="0"/>
        <cfvo type="num" val="$J$29"/>
        <cfvo type="num" val="$J$28"/>
        <color rgb="FF00B050"/>
        <color rgb="FFFFFF00"/>
        <color rgb="FFFF0000"/>
      </colorScale>
    </cfRule>
    <cfRule type="colorScale" priority="23">
      <colorScale>
        <cfvo type="num" val="0"/>
        <cfvo type="num" val="$J$29"/>
        <cfvo type="num" val="$J$28"/>
        <color rgb="FF00B050"/>
        <color rgb="FFFFFF00"/>
        <color rgb="FFFF0000"/>
      </colorScale>
    </cfRule>
    <cfRule type="colorScale" priority="236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H26">
    <cfRule type="colorScale" priority="25">
      <colorScale>
        <cfvo type="num" val="0"/>
        <cfvo type="num" val="$D$29"/>
        <cfvo type="num" val="$D$28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26">
    <cfRule type="colorScale" priority="250">
      <colorScale>
        <cfvo type="num" val="0"/>
        <cfvo type="num" val="$C$29"/>
        <cfvo type="num" val="$C$28"/>
        <color rgb="FF00B050"/>
        <color rgb="FFFFFF00"/>
        <color rgb="FFFF0000"/>
      </colorScale>
    </cfRule>
  </conditionalFormatting>
  <conditionalFormatting sqref="D3:D26">
    <cfRule type="colorScale" priority="252">
      <colorScale>
        <cfvo type="num" val="0"/>
        <cfvo type="num" val="$D$29"/>
        <cfvo type="num" val="$D$28"/>
        <color rgb="FF00B050"/>
        <color rgb="FFFFFF00"/>
        <color rgb="FFFF0000"/>
      </colorScale>
    </cfRule>
  </conditionalFormatting>
  <conditionalFormatting sqref="F3:H26">
    <cfRule type="colorScale" priority="2">
      <colorScale>
        <cfvo type="num" val="0"/>
        <cfvo type="num" val="$F$29"/>
        <cfvo type="num" val="$F$28"/>
        <color rgb="FF00B050"/>
        <color rgb="FFFFFF00"/>
        <color rgb="FFFF0000"/>
      </colorScale>
    </cfRule>
    <cfRule type="colorScale" priority="254">
      <colorScale>
        <cfvo type="num" val="0"/>
        <cfvo type="num" val="$F$29"/>
        <cfvo type="num" val="$F$28"/>
        <color rgb="FF00B050"/>
        <color rgb="FFFFFF00"/>
        <color rgb="FFFF0000"/>
      </colorScale>
    </cfRule>
  </conditionalFormatting>
  <conditionalFormatting sqref="I10:I26">
    <cfRule type="colorScale" priority="256">
      <colorScale>
        <cfvo type="num" val="0"/>
        <cfvo type="num" val="$I$29"/>
        <cfvo type="num" val="$I$28"/>
        <color rgb="FF00B050"/>
        <color rgb="FFFFFF00"/>
        <color rgb="FFFF0000"/>
      </colorScale>
    </cfRule>
  </conditionalFormatting>
  <conditionalFormatting sqref="J10:J26">
    <cfRule type="colorScale" priority="258">
      <colorScale>
        <cfvo type="num" val="0"/>
        <cfvo type="num" val="$J$29"/>
        <cfvo type="num" val="$J$28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8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Eindtoets hfd 5</vt:lpstr>
      <vt:lpstr>Eindtoets hfd 3</vt:lpstr>
      <vt:lpstr>Eindtoets hfd 2</vt:lpstr>
      <vt:lpstr>Eindtoets hfd 1</vt:lpstr>
    </vt:vector>
  </TitlesOfParts>
  <Company>Oostvaarders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dronkerss</dc:creator>
  <cp:lastModifiedBy>Sander</cp:lastModifiedBy>
  <cp:lastPrinted>2020-03-05T09:09:58Z</cp:lastPrinted>
  <dcterms:created xsi:type="dcterms:W3CDTF">2009-09-21T14:06:06Z</dcterms:created>
  <dcterms:modified xsi:type="dcterms:W3CDTF">2020-03-05T09:11:26Z</dcterms:modified>
</cp:coreProperties>
</file>