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Share\Website\Frans op het OVC\cijfers\"/>
    </mc:Choice>
  </mc:AlternateContent>
  <xr:revisionPtr revIDLastSave="0" documentId="13_ncr:1_{C84F20AD-E1B9-43FD-9B6F-3960B2CE1172}" xr6:coauthVersionLast="45" xr6:coauthVersionMax="45" xr10:uidLastSave="{00000000-0000-0000-0000-000000000000}"/>
  <bookViews>
    <workbookView xWindow="-120" yWindow="-120" windowWidth="29040" windowHeight="15840" tabRatio="927" xr2:uid="{00000000-000D-0000-FFFF-FFFF00000000}"/>
  </bookViews>
  <sheets>
    <sheet name="Eindtoets 3" sheetId="18" r:id="rId1"/>
    <sheet name="ERK A1" sheetId="17" r:id="rId2"/>
    <sheet name="SO 3" sheetId="16" r:id="rId3"/>
    <sheet name="Eindtoets 2" sheetId="15" r:id="rId4"/>
    <sheet name="SO 2" sheetId="14" r:id="rId5"/>
    <sheet name="Eindtoets 1" sheetId="13" r:id="rId6"/>
    <sheet name="SO 1" sheetId="12" r:id="rId7"/>
  </sheets>
  <definedNames>
    <definedName name="_xlnm._FilterDatabase" localSheetId="5" hidden="1">'Eindtoets 1'!$A$2:$N$30</definedName>
    <definedName name="_xlnm._FilterDatabase" localSheetId="3" hidden="1">'Eindtoets 2'!$A$2:$O$30</definedName>
    <definedName name="_xlnm._FilterDatabase" localSheetId="0" hidden="1">'Eindtoets 3'!$A$2:$M$30</definedName>
    <definedName name="_xlnm._FilterDatabase" localSheetId="1" hidden="1">'ERK A1'!$A$2:$E$30</definedName>
    <definedName name="_xlnm._FilterDatabase" localSheetId="6" hidden="1">'SO 1'!$A$2:$I$30</definedName>
    <definedName name="_xlnm._FilterDatabase" localSheetId="4" hidden="1">'SO 2'!$A$2:$I$30</definedName>
    <definedName name="_xlnm._FilterDatabase" localSheetId="2" hidden="1">'SO 3'!$A$2:$I$30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7" l="1"/>
  <c r="J29" i="16"/>
  <c r="M29" i="15"/>
  <c r="K7" i="18" l="1"/>
  <c r="K11" i="18" l="1"/>
  <c r="K27" i="18"/>
  <c r="J33" i="18" l="1"/>
  <c r="I33" i="18"/>
  <c r="H33" i="18"/>
  <c r="G33" i="18"/>
  <c r="F33" i="18"/>
  <c r="E33" i="18"/>
  <c r="D33" i="18"/>
  <c r="C33" i="18"/>
  <c r="L32" i="18"/>
  <c r="J31" i="18"/>
  <c r="I31" i="18"/>
  <c r="H31" i="18"/>
  <c r="G31" i="18"/>
  <c r="F31" i="18"/>
  <c r="E31" i="18"/>
  <c r="D31" i="18"/>
  <c r="C31" i="18"/>
  <c r="K30" i="18"/>
  <c r="K28" i="18"/>
  <c r="K26" i="18"/>
  <c r="K25" i="18"/>
  <c r="K24" i="18"/>
  <c r="K23" i="18"/>
  <c r="K22" i="18"/>
  <c r="K21" i="18"/>
  <c r="K20" i="18"/>
  <c r="K18" i="18"/>
  <c r="K17" i="18"/>
  <c r="K16" i="18"/>
  <c r="K15" i="18"/>
  <c r="K14" i="18"/>
  <c r="K13" i="18"/>
  <c r="K12" i="18"/>
  <c r="K10" i="18"/>
  <c r="K9" i="18"/>
  <c r="K8" i="18"/>
  <c r="K6" i="18"/>
  <c r="K5" i="18"/>
  <c r="K4" i="18"/>
  <c r="L11" i="18" l="1"/>
  <c r="L7" i="18"/>
  <c r="K32" i="18"/>
  <c r="L27" i="18"/>
  <c r="L30" i="18"/>
  <c r="M30" i="18" s="1"/>
  <c r="L4" i="18"/>
  <c r="M4" i="18" s="1"/>
  <c r="L14" i="18"/>
  <c r="M14" i="18" s="1"/>
  <c r="L9" i="18"/>
  <c r="M9" i="18" s="1"/>
  <c r="L25" i="18"/>
  <c r="M25" i="18" s="1"/>
  <c r="L15" i="18"/>
  <c r="M15" i="18" s="1"/>
  <c r="L16" i="18"/>
  <c r="M16" i="18" s="1"/>
  <c r="L21" i="18"/>
  <c r="M21" i="18" s="1"/>
  <c r="L26" i="18"/>
  <c r="M26" i="18" s="1"/>
  <c r="L10" i="18"/>
  <c r="M10" i="18" s="1"/>
  <c r="L6" i="18"/>
  <c r="M6" i="18" s="1"/>
  <c r="L17" i="18"/>
  <c r="M17" i="18" s="1"/>
  <c r="L22" i="18"/>
  <c r="M22" i="18" s="1"/>
  <c r="L5" i="18"/>
  <c r="M5" i="18" s="1"/>
  <c r="L20" i="18"/>
  <c r="M20" i="18" s="1"/>
  <c r="L12" i="18"/>
  <c r="M12" i="18" s="1"/>
  <c r="L13" i="18"/>
  <c r="M13" i="18" s="1"/>
  <c r="L18" i="18"/>
  <c r="M18" i="18" s="1"/>
  <c r="L23" i="18"/>
  <c r="M23" i="18" s="1"/>
  <c r="L28" i="18"/>
  <c r="M28" i="18" s="1"/>
  <c r="L8" i="18"/>
  <c r="M8" i="18" s="1"/>
  <c r="L24" i="18"/>
  <c r="M24" i="18" s="1"/>
  <c r="K31" i="18"/>
  <c r="L14" i="13"/>
  <c r="G21" i="16"/>
  <c r="G27" i="16"/>
  <c r="M31" i="18" l="1"/>
  <c r="L31" i="18"/>
  <c r="D21" i="17"/>
  <c r="E21" i="17" s="1"/>
  <c r="D22" i="17"/>
  <c r="E22" i="17" s="1"/>
  <c r="D23" i="17"/>
  <c r="E23" i="17" s="1"/>
  <c r="D24" i="17"/>
  <c r="E24" i="17" s="1"/>
  <c r="D25" i="17"/>
  <c r="E25" i="17" s="1"/>
  <c r="D26" i="17"/>
  <c r="E26" i="17" s="1"/>
  <c r="D27" i="17"/>
  <c r="E27" i="17" s="1"/>
  <c r="D28" i="17"/>
  <c r="E28" i="17" s="1"/>
  <c r="D3" i="17"/>
  <c r="E3" i="17" s="1"/>
  <c r="C32" i="17"/>
  <c r="D30" i="17"/>
  <c r="E30" i="17" s="1"/>
  <c r="D29" i="17"/>
  <c r="E29" i="17" s="1"/>
  <c r="D19" i="17"/>
  <c r="E19" i="17" s="1"/>
  <c r="D17" i="17"/>
  <c r="E17" i="17" s="1"/>
  <c r="D15" i="17"/>
  <c r="E15" i="17" s="1"/>
  <c r="D14" i="17"/>
  <c r="E14" i="17" s="1"/>
  <c r="D13" i="17"/>
  <c r="E13" i="17" s="1"/>
  <c r="D12" i="17"/>
  <c r="E12" i="17" s="1"/>
  <c r="D11" i="17"/>
  <c r="E11" i="17" s="1"/>
  <c r="D10" i="17"/>
  <c r="E10" i="17" s="1"/>
  <c r="D9" i="17"/>
  <c r="E9" i="17" s="1"/>
  <c r="D8" i="17"/>
  <c r="E8" i="17" s="1"/>
  <c r="D7" i="17"/>
  <c r="E7" i="17" s="1"/>
  <c r="D6" i="17"/>
  <c r="E6" i="17" s="1"/>
  <c r="D5" i="17"/>
  <c r="E5" i="17" s="1"/>
  <c r="C31" i="17"/>
  <c r="D16" i="17" l="1"/>
  <c r="E16" i="17" s="1"/>
  <c r="D18" i="17"/>
  <c r="E18" i="17" s="1"/>
  <c r="D20" i="17"/>
  <c r="E20" i="17" s="1"/>
  <c r="D4" i="17"/>
  <c r="G19" i="16"/>
  <c r="D31" i="17" l="1"/>
  <c r="E4" i="17"/>
  <c r="N32" i="15"/>
  <c r="N29" i="15" s="1"/>
  <c r="P29" i="15" s="1"/>
  <c r="M30" i="15"/>
  <c r="M3" i="15"/>
  <c r="E31" i="17" l="1"/>
  <c r="N30" i="15"/>
  <c r="M4" i="15"/>
  <c r="M19" i="15" l="1"/>
  <c r="M27" i="15" l="1"/>
  <c r="F33" i="16" l="1"/>
  <c r="E33" i="16"/>
  <c r="D33" i="16"/>
  <c r="C33" i="16"/>
  <c r="H32" i="16"/>
  <c r="F31" i="16"/>
  <c r="E31" i="16"/>
  <c r="D31" i="16"/>
  <c r="C31" i="16"/>
  <c r="G30" i="16"/>
  <c r="G29" i="16"/>
  <c r="G28" i="16"/>
  <c r="G26" i="16"/>
  <c r="G25" i="16"/>
  <c r="G24" i="16"/>
  <c r="H24" i="16" s="1"/>
  <c r="I24" i="16" s="1"/>
  <c r="G23" i="16"/>
  <c r="H23" i="16" s="1"/>
  <c r="I23" i="16" s="1"/>
  <c r="G22" i="16"/>
  <c r="G20" i="16"/>
  <c r="G18" i="16"/>
  <c r="G17" i="16"/>
  <c r="G16" i="16"/>
  <c r="G15" i="16"/>
  <c r="H15" i="16" s="1"/>
  <c r="I15" i="16" s="1"/>
  <c r="G14" i="16"/>
  <c r="H14" i="16" s="1"/>
  <c r="I14" i="16" s="1"/>
  <c r="G13" i="16"/>
  <c r="H13" i="16" s="1"/>
  <c r="I13" i="16" s="1"/>
  <c r="G12" i="16"/>
  <c r="G11" i="16"/>
  <c r="G10" i="16"/>
  <c r="G9" i="16"/>
  <c r="G8" i="16"/>
  <c r="G7" i="16"/>
  <c r="H7" i="16" s="1"/>
  <c r="I7" i="16" s="1"/>
  <c r="G6" i="16"/>
  <c r="H6" i="16" s="1"/>
  <c r="I6" i="16" s="1"/>
  <c r="G5" i="16"/>
  <c r="H5" i="16" s="1"/>
  <c r="I5" i="16" s="1"/>
  <c r="G4" i="16"/>
  <c r="H27" i="16" l="1"/>
  <c r="I27" i="16" s="1"/>
  <c r="H21" i="16"/>
  <c r="I21" i="16" s="1"/>
  <c r="H25" i="16"/>
  <c r="I25" i="16" s="1"/>
  <c r="H16" i="16"/>
  <c r="I16" i="16" s="1"/>
  <c r="H8" i="16"/>
  <c r="I8" i="16" s="1"/>
  <c r="H26" i="16"/>
  <c r="I26" i="16" s="1"/>
  <c r="G32" i="16"/>
  <c r="H19" i="16"/>
  <c r="I19" i="16" s="1"/>
  <c r="H4" i="16"/>
  <c r="I4" i="16" s="1"/>
  <c r="H12" i="16"/>
  <c r="I12" i="16" s="1"/>
  <c r="H9" i="16"/>
  <c r="I9" i="16" s="1"/>
  <c r="H10" i="16"/>
  <c r="I10" i="16" s="1"/>
  <c r="H18" i="16"/>
  <c r="I18" i="16" s="1"/>
  <c r="H17" i="16"/>
  <c r="I17" i="16" s="1"/>
  <c r="H11" i="16"/>
  <c r="I11" i="16" s="1"/>
  <c r="H20" i="16"/>
  <c r="I20" i="16" s="1"/>
  <c r="H22" i="16"/>
  <c r="I22" i="16" s="1"/>
  <c r="H29" i="16"/>
  <c r="I29" i="16" s="1"/>
  <c r="H30" i="16"/>
  <c r="I30" i="16" s="1"/>
  <c r="G31" i="16"/>
  <c r="H28" i="16"/>
  <c r="I28" i="16" s="1"/>
  <c r="M5" i="15"/>
  <c r="M6" i="15"/>
  <c r="M7" i="15"/>
  <c r="M8" i="15"/>
  <c r="M9" i="15"/>
  <c r="M10" i="15"/>
  <c r="M11" i="15"/>
  <c r="M12" i="15"/>
  <c r="M13" i="15"/>
  <c r="M14" i="15"/>
  <c r="M15" i="15"/>
  <c r="M16" i="15"/>
  <c r="D33" i="15"/>
  <c r="E33" i="15"/>
  <c r="F33" i="15"/>
  <c r="G33" i="15"/>
  <c r="H33" i="15"/>
  <c r="I33" i="15"/>
  <c r="J33" i="15"/>
  <c r="K33" i="15"/>
  <c r="L33" i="15"/>
  <c r="D31" i="15"/>
  <c r="E31" i="15"/>
  <c r="F31" i="15"/>
  <c r="G31" i="15"/>
  <c r="H31" i="15"/>
  <c r="I31" i="15"/>
  <c r="J31" i="15"/>
  <c r="K31" i="15"/>
  <c r="L31" i="15"/>
  <c r="H31" i="16" l="1"/>
  <c r="I31" i="16"/>
  <c r="C33" i="15"/>
  <c r="C31" i="15"/>
  <c r="M28" i="15"/>
  <c r="M26" i="15"/>
  <c r="M25" i="15"/>
  <c r="M24" i="15"/>
  <c r="M23" i="15"/>
  <c r="M22" i="15"/>
  <c r="M21" i="15"/>
  <c r="M20" i="15"/>
  <c r="M18" i="15"/>
  <c r="M17" i="15"/>
  <c r="N4" i="15" l="1"/>
  <c r="N3" i="15"/>
  <c r="N27" i="15"/>
  <c r="N19" i="15"/>
  <c r="N12" i="15"/>
  <c r="O12" i="15" s="1"/>
  <c r="N20" i="15"/>
  <c r="O20" i="15" s="1"/>
  <c r="N5" i="15"/>
  <c r="O5" i="15" s="1"/>
  <c r="N13" i="15"/>
  <c r="O13" i="15" s="1"/>
  <c r="N21" i="15"/>
  <c r="O21" i="15" s="1"/>
  <c r="N6" i="15"/>
  <c r="O6" i="15" s="1"/>
  <c r="N14" i="15"/>
  <c r="O14" i="15" s="1"/>
  <c r="N22" i="15"/>
  <c r="O22" i="15" s="1"/>
  <c r="N7" i="15"/>
  <c r="O7" i="15" s="1"/>
  <c r="N23" i="15"/>
  <c r="O23" i="15" s="1"/>
  <c r="N15" i="15"/>
  <c r="O15" i="15" s="1"/>
  <c r="N8" i="15"/>
  <c r="O8" i="15" s="1"/>
  <c r="N16" i="15"/>
  <c r="O16" i="15" s="1"/>
  <c r="N9" i="15"/>
  <c r="O9" i="15" s="1"/>
  <c r="N17" i="15"/>
  <c r="O17" i="15" s="1"/>
  <c r="N11" i="15"/>
  <c r="O11" i="15" s="1"/>
  <c r="N10" i="15"/>
  <c r="O10" i="15" s="1"/>
  <c r="N18" i="15"/>
  <c r="O18" i="15" s="1"/>
  <c r="M32" i="15"/>
  <c r="N24" i="15"/>
  <c r="O24" i="15" s="1"/>
  <c r="N26" i="15"/>
  <c r="O26" i="15" s="1"/>
  <c r="M31" i="15"/>
  <c r="N25" i="15"/>
  <c r="O25" i="15" s="1"/>
  <c r="N28" i="15"/>
  <c r="O28" i="15" s="1"/>
  <c r="G30" i="12"/>
  <c r="N31" i="15" l="1"/>
  <c r="O31" i="15"/>
  <c r="G27" i="14"/>
  <c r="G19" i="14"/>
  <c r="L12" i="13" l="1"/>
  <c r="G12" i="14"/>
  <c r="G3" i="14" l="1"/>
  <c r="G30" i="14" l="1"/>
  <c r="G4" i="14" l="1"/>
  <c r="G5" i="14"/>
  <c r="G6" i="14"/>
  <c r="G7" i="14"/>
  <c r="G8" i="14"/>
  <c r="G9" i="14"/>
  <c r="G10" i="14"/>
  <c r="G11" i="14"/>
  <c r="G13" i="14"/>
  <c r="G14" i="14"/>
  <c r="G15" i="14"/>
  <c r="G16" i="14"/>
  <c r="G17" i="14"/>
  <c r="G18" i="14"/>
  <c r="G20" i="14"/>
  <c r="G21" i="14"/>
  <c r="G22" i="14"/>
  <c r="G23" i="14"/>
  <c r="G24" i="14"/>
  <c r="G25" i="14"/>
  <c r="G26" i="14"/>
  <c r="F33" i="14"/>
  <c r="E33" i="14"/>
  <c r="D33" i="14"/>
  <c r="C33" i="14"/>
  <c r="H32" i="14"/>
  <c r="F31" i="14"/>
  <c r="E31" i="14"/>
  <c r="D31" i="14"/>
  <c r="C31" i="14"/>
  <c r="G29" i="14"/>
  <c r="G28" i="14"/>
  <c r="H27" i="14" l="1"/>
  <c r="I27" i="14" s="1"/>
  <c r="H19" i="14"/>
  <c r="I19" i="14" s="1"/>
  <c r="H12" i="14"/>
  <c r="I12" i="14" s="1"/>
  <c r="H3" i="14"/>
  <c r="I3" i="14" s="1"/>
  <c r="H16" i="14"/>
  <c r="I16" i="14" s="1"/>
  <c r="H30" i="14"/>
  <c r="I30" i="14" s="1"/>
  <c r="H24" i="14"/>
  <c r="I24" i="14" s="1"/>
  <c r="H10" i="14"/>
  <c r="I10" i="14" s="1"/>
  <c r="H23" i="14"/>
  <c r="I23" i="14" s="1"/>
  <c r="H15" i="14"/>
  <c r="I15" i="14" s="1"/>
  <c r="H7" i="14"/>
  <c r="I7" i="14" s="1"/>
  <c r="H22" i="14"/>
  <c r="I22" i="14" s="1"/>
  <c r="H9" i="14"/>
  <c r="I9" i="14" s="1"/>
  <c r="H14" i="14"/>
  <c r="I14" i="14" s="1"/>
  <c r="H25" i="14"/>
  <c r="I25" i="14" s="1"/>
  <c r="G32" i="14"/>
  <c r="H20" i="14"/>
  <c r="I20" i="14" s="1"/>
  <c r="H8" i="14"/>
  <c r="I8" i="14" s="1"/>
  <c r="H21" i="14"/>
  <c r="I21" i="14" s="1"/>
  <c r="H13" i="14"/>
  <c r="I13" i="14" s="1"/>
  <c r="H5" i="14"/>
  <c r="I5" i="14" s="1"/>
  <c r="H18" i="14"/>
  <c r="I18" i="14" s="1"/>
  <c r="H6" i="14"/>
  <c r="I6" i="14" s="1"/>
  <c r="H17" i="14"/>
  <c r="I17" i="14" s="1"/>
  <c r="H4" i="14"/>
  <c r="I4" i="14" s="1"/>
  <c r="H11" i="14"/>
  <c r="I11" i="14" s="1"/>
  <c r="H26" i="14"/>
  <c r="I26" i="14" s="1"/>
  <c r="H29" i="14"/>
  <c r="I29" i="14" s="1"/>
  <c r="G31" i="14"/>
  <c r="H28" i="14"/>
  <c r="I28" i="14" s="1"/>
  <c r="L27" i="13"/>
  <c r="L19" i="13"/>
  <c r="I31" i="14" l="1"/>
  <c r="H31" i="14"/>
  <c r="L22" i="13"/>
  <c r="L30" i="13" l="1"/>
  <c r="D33" i="13"/>
  <c r="E33" i="13"/>
  <c r="F33" i="13"/>
  <c r="G33" i="13"/>
  <c r="H33" i="13"/>
  <c r="I33" i="13"/>
  <c r="J33" i="13"/>
  <c r="K33" i="13"/>
  <c r="D31" i="13"/>
  <c r="E31" i="13"/>
  <c r="F31" i="13"/>
  <c r="G31" i="13"/>
  <c r="H31" i="13"/>
  <c r="I31" i="13"/>
  <c r="J31" i="13"/>
  <c r="K31" i="13"/>
  <c r="C33" i="13"/>
  <c r="L20" i="13" l="1"/>
  <c r="L21" i="13"/>
  <c r="M32" i="13"/>
  <c r="M14" i="13" s="1"/>
  <c r="C31" i="13"/>
  <c r="L29" i="13"/>
  <c r="L28" i="13"/>
  <c r="L26" i="13"/>
  <c r="L25" i="13"/>
  <c r="L24" i="13"/>
  <c r="L23" i="13"/>
  <c r="L18" i="13"/>
  <c r="L17" i="13"/>
  <c r="L16" i="13"/>
  <c r="L15" i="13"/>
  <c r="L13" i="13"/>
  <c r="L11" i="13"/>
  <c r="L10" i="13"/>
  <c r="L9" i="13"/>
  <c r="L8" i="13"/>
  <c r="L7" i="13"/>
  <c r="L6" i="13"/>
  <c r="L5" i="13"/>
  <c r="L4" i="13"/>
  <c r="M27" i="13" l="1"/>
  <c r="M12" i="13"/>
  <c r="M22" i="13"/>
  <c r="M19" i="13"/>
  <c r="L32" i="13"/>
  <c r="M30" i="13"/>
  <c r="N30" i="13" s="1"/>
  <c r="M20" i="13"/>
  <c r="N20" i="13" s="1"/>
  <c r="M4" i="13"/>
  <c r="N4" i="13" s="1"/>
  <c r="M8" i="13"/>
  <c r="N8" i="13" s="1"/>
  <c r="M16" i="13"/>
  <c r="N16" i="13" s="1"/>
  <c r="M23" i="13"/>
  <c r="N23" i="13" s="1"/>
  <c r="M11" i="13"/>
  <c r="N11" i="13" s="1"/>
  <c r="M26" i="13"/>
  <c r="N26" i="13" s="1"/>
  <c r="M9" i="13"/>
  <c r="N9" i="13" s="1"/>
  <c r="M13" i="13"/>
  <c r="N13" i="13" s="1"/>
  <c r="M17" i="13"/>
  <c r="N17" i="13" s="1"/>
  <c r="M24" i="13"/>
  <c r="N24" i="13" s="1"/>
  <c r="M28" i="13"/>
  <c r="N28" i="13" s="1"/>
  <c r="M7" i="13"/>
  <c r="N7" i="13" s="1"/>
  <c r="M15" i="13"/>
  <c r="N15" i="13" s="1"/>
  <c r="M5" i="13"/>
  <c r="N5" i="13" s="1"/>
  <c r="M6" i="13"/>
  <c r="N6" i="13" s="1"/>
  <c r="M10" i="13"/>
  <c r="N10" i="13" s="1"/>
  <c r="M18" i="13"/>
  <c r="N18" i="13" s="1"/>
  <c r="M25" i="13"/>
  <c r="N25" i="13" s="1"/>
  <c r="M29" i="13"/>
  <c r="N29" i="13" s="1"/>
  <c r="M21" i="13"/>
  <c r="N21" i="13" s="1"/>
  <c r="N21" i="18" s="1"/>
  <c r="L31" i="13"/>
  <c r="G27" i="12"/>
  <c r="P21" i="15" l="1"/>
  <c r="J21" i="16"/>
  <c r="F21" i="17"/>
  <c r="O21" i="13"/>
  <c r="J21" i="14"/>
  <c r="M31" i="13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2" i="12"/>
  <c r="G23" i="12"/>
  <c r="G24" i="12"/>
  <c r="G25" i="12"/>
  <c r="G26" i="12"/>
  <c r="G28" i="12"/>
  <c r="G29" i="12"/>
  <c r="C31" i="12"/>
  <c r="D31" i="12"/>
  <c r="E31" i="12"/>
  <c r="F31" i="12"/>
  <c r="H32" i="12"/>
  <c r="C33" i="12"/>
  <c r="D33" i="12"/>
  <c r="E33" i="12"/>
  <c r="F33" i="12"/>
  <c r="H8" i="12" l="1"/>
  <c r="I8" i="12" s="1"/>
  <c r="N8" i="18" s="1"/>
  <c r="H30" i="12"/>
  <c r="I30" i="12" s="1"/>
  <c r="N31" i="13"/>
  <c r="H25" i="12"/>
  <c r="I25" i="12" s="1"/>
  <c r="H27" i="12"/>
  <c r="I27" i="12" s="1"/>
  <c r="G31" i="12"/>
  <c r="H22" i="12"/>
  <c r="I22" i="12" s="1"/>
  <c r="H13" i="12"/>
  <c r="I13" i="12" s="1"/>
  <c r="H29" i="12"/>
  <c r="I29" i="12" s="1"/>
  <c r="H5" i="12"/>
  <c r="I5" i="12" s="1"/>
  <c r="H28" i="12"/>
  <c r="I28" i="12" s="1"/>
  <c r="H18" i="12"/>
  <c r="I18" i="12" s="1"/>
  <c r="H10" i="12"/>
  <c r="I10" i="12" s="1"/>
  <c r="H24" i="12"/>
  <c r="I24" i="12" s="1"/>
  <c r="H15" i="12"/>
  <c r="I15" i="12" s="1"/>
  <c r="H7" i="12"/>
  <c r="I7" i="12" s="1"/>
  <c r="H20" i="12"/>
  <c r="I20" i="12" s="1"/>
  <c r="H12" i="12"/>
  <c r="I12" i="12" s="1"/>
  <c r="H4" i="12"/>
  <c r="I4" i="12" s="1"/>
  <c r="H17" i="12"/>
  <c r="I17" i="12" s="1"/>
  <c r="H9" i="12"/>
  <c r="I9" i="12" s="1"/>
  <c r="H26" i="12"/>
  <c r="I26" i="12" s="1"/>
  <c r="G32" i="12"/>
  <c r="H23" i="12"/>
  <c r="I23" i="12" s="1"/>
  <c r="H14" i="12"/>
  <c r="I14" i="12" s="1"/>
  <c r="H6" i="12"/>
  <c r="I6" i="12" s="1"/>
  <c r="H19" i="12"/>
  <c r="I19" i="12" s="1"/>
  <c r="H11" i="12"/>
  <c r="I11" i="12" s="1"/>
  <c r="H3" i="12"/>
  <c r="H16" i="12"/>
  <c r="I16" i="12" s="1"/>
  <c r="F23" i="17" l="1"/>
  <c r="N23" i="18"/>
  <c r="F7" i="17"/>
  <c r="N7" i="18"/>
  <c r="F13" i="17"/>
  <c r="N13" i="18"/>
  <c r="F16" i="17"/>
  <c r="N16" i="18"/>
  <c r="F26" i="17"/>
  <c r="N26" i="18"/>
  <c r="F24" i="17"/>
  <c r="N24" i="18"/>
  <c r="F15" i="17"/>
  <c r="N15" i="18"/>
  <c r="F9" i="17"/>
  <c r="N9" i="18"/>
  <c r="F10" i="17"/>
  <c r="N10" i="18"/>
  <c r="J27" i="16"/>
  <c r="F27" i="17"/>
  <c r="N27" i="18"/>
  <c r="F22" i="17"/>
  <c r="N22" i="18"/>
  <c r="F11" i="17"/>
  <c r="N11" i="18"/>
  <c r="F17" i="17"/>
  <c r="N17" i="18"/>
  <c r="F18" i="17"/>
  <c r="N18" i="18"/>
  <c r="F25" i="17"/>
  <c r="N25" i="18"/>
  <c r="F4" i="17"/>
  <c r="N4" i="18"/>
  <c r="F28" i="17"/>
  <c r="N28" i="18"/>
  <c r="F6" i="17"/>
  <c r="N6" i="18"/>
  <c r="F12" i="17"/>
  <c r="N12" i="18"/>
  <c r="F5" i="17"/>
  <c r="N5" i="18"/>
  <c r="F30" i="17"/>
  <c r="N30" i="18"/>
  <c r="J14" i="14"/>
  <c r="J14" i="16"/>
  <c r="P14" i="15"/>
  <c r="N14" i="18"/>
  <c r="F14" i="17"/>
  <c r="O14" i="13"/>
  <c r="F20" i="17"/>
  <c r="N20" i="18"/>
  <c r="J19" i="16"/>
  <c r="F19" i="17"/>
  <c r="O8" i="13"/>
  <c r="F8" i="17"/>
  <c r="P30" i="15"/>
  <c r="J30" i="16"/>
  <c r="J4" i="16"/>
  <c r="P4" i="15"/>
  <c r="J8" i="14"/>
  <c r="J24" i="16"/>
  <c r="P24" i="15"/>
  <c r="J9" i="16"/>
  <c r="P9" i="15"/>
  <c r="O27" i="13"/>
  <c r="P27" i="15"/>
  <c r="J27" i="14"/>
  <c r="J17" i="16"/>
  <c r="P17" i="15"/>
  <c r="P18" i="15"/>
  <c r="J18" i="16"/>
  <c r="J25" i="16"/>
  <c r="P25" i="15"/>
  <c r="J26" i="16"/>
  <c r="P26" i="15"/>
  <c r="P10" i="15"/>
  <c r="J10" i="16"/>
  <c r="P11" i="15"/>
  <c r="J11" i="16"/>
  <c r="O19" i="13"/>
  <c r="J19" i="14"/>
  <c r="P19" i="15"/>
  <c r="P28" i="15"/>
  <c r="J28" i="16"/>
  <c r="P16" i="15"/>
  <c r="J16" i="16"/>
  <c r="P12" i="15"/>
  <c r="J12" i="16"/>
  <c r="P20" i="15"/>
  <c r="J20" i="16"/>
  <c r="P23" i="15"/>
  <c r="J23" i="16"/>
  <c r="J7" i="16"/>
  <c r="P7" i="15"/>
  <c r="P13" i="15"/>
  <c r="J13" i="16"/>
  <c r="J30" i="14"/>
  <c r="O30" i="13"/>
  <c r="P6" i="15"/>
  <c r="J6" i="16"/>
  <c r="J5" i="16"/>
  <c r="P5" i="15"/>
  <c r="P15" i="15"/>
  <c r="J15" i="16"/>
  <c r="P22" i="15"/>
  <c r="J22" i="16"/>
  <c r="P8" i="15"/>
  <c r="J8" i="16"/>
  <c r="O12" i="13"/>
  <c r="J12" i="14"/>
  <c r="O7" i="13"/>
  <c r="J7" i="14"/>
  <c r="O26" i="13"/>
  <c r="J26" i="14"/>
  <c r="O24" i="13"/>
  <c r="J24" i="14"/>
  <c r="J23" i="14"/>
  <c r="O23" i="13"/>
  <c r="O10" i="13"/>
  <c r="J10" i="14"/>
  <c r="O16" i="13"/>
  <c r="J16" i="14"/>
  <c r="O17" i="13"/>
  <c r="J17" i="14"/>
  <c r="O18" i="13"/>
  <c r="J18" i="14"/>
  <c r="O25" i="13"/>
  <c r="J25" i="14"/>
  <c r="O15" i="13"/>
  <c r="J15" i="14"/>
  <c r="O28" i="13"/>
  <c r="J28" i="14"/>
  <c r="O13" i="13"/>
  <c r="J13" i="14"/>
  <c r="O9" i="13"/>
  <c r="J9" i="14"/>
  <c r="O6" i="13"/>
  <c r="J6" i="14"/>
  <c r="O5" i="13"/>
  <c r="J5" i="14"/>
  <c r="J22" i="14"/>
  <c r="O22" i="13"/>
  <c r="O11" i="13"/>
  <c r="J11" i="14"/>
  <c r="O4" i="13"/>
  <c r="J4" i="14"/>
  <c r="O20" i="13"/>
  <c r="J20" i="14"/>
  <c r="O29" i="13"/>
  <c r="J29" i="14"/>
  <c r="H31" i="12"/>
  <c r="I3" i="12"/>
  <c r="I31" i="12" s="1"/>
  <c r="N31" i="18" l="1"/>
  <c r="F31" i="17"/>
  <c r="P31" i="15"/>
  <c r="J31" i="16"/>
  <c r="O31" i="13"/>
  <c r="J31" i="14"/>
</calcChain>
</file>

<file path=xl/sharedStrings.xml><?xml version="1.0" encoding="utf-8"?>
<sst xmlns="http://schemas.openxmlformats.org/spreadsheetml/2006/main" count="178" uniqueCount="59">
  <si>
    <t>voldoende</t>
  </si>
  <si>
    <t>onvoldoende</t>
  </si>
  <si>
    <t>goed</t>
  </si>
  <si>
    <t>ruim voldoende</t>
  </si>
  <si>
    <t>bijna voldoende</t>
  </si>
  <si>
    <t>zeer slecht</t>
  </si>
  <si>
    <t>zeer onvoldoende</t>
  </si>
  <si>
    <t>slecht</t>
  </si>
  <si>
    <t>net voldoende</t>
  </si>
  <si>
    <t>aantal fouten</t>
  </si>
  <si>
    <t>leerlingnummer</t>
  </si>
  <si>
    <t>maximaal te behalen:</t>
  </si>
  <si>
    <t>gemiddelde:</t>
  </si>
  <si>
    <t>normeringsterm:</t>
  </si>
  <si>
    <t>aantal punten</t>
  </si>
  <si>
    <t>phrases-clés</t>
  </si>
  <si>
    <t>Schriftelijke overhoring hoofdstuk 1</t>
  </si>
  <si>
    <t>de passé composé</t>
  </si>
  <si>
    <t>cijfer SO 1</t>
  </si>
  <si>
    <t>uitmuntend</t>
  </si>
  <si>
    <t>vocabulaire NF</t>
  </si>
  <si>
    <t>vocabulaire FN</t>
  </si>
  <si>
    <t>spiekcijfer</t>
  </si>
  <si>
    <t>2H.fa1</t>
  </si>
  <si>
    <t>Eindtoets hoofdstuk 1</t>
  </si>
  <si>
    <t>cijfer eindtoets 1</t>
  </si>
  <si>
    <t>gemiddelde cijfer</t>
  </si>
  <si>
    <t>luisteren</t>
  </si>
  <si>
    <t>vocabulaire  NF</t>
  </si>
  <si>
    <t>het bijvoeglijk naamwoord</t>
  </si>
  <si>
    <t>vouloir</t>
  </si>
  <si>
    <t>schrijven</t>
  </si>
  <si>
    <t>lezen</t>
  </si>
  <si>
    <t>de passé composé + de présent</t>
  </si>
  <si>
    <t>Schriftelijke overhoring hoofdstuk 2</t>
  </si>
  <si>
    <t>vraagzinnen</t>
  </si>
  <si>
    <t>cijfer SO 2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</si>
  <si>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rapportcijfer</t>
    </r>
  </si>
  <si>
    <t>Eindtoets hoofdstuk 2</t>
  </si>
  <si>
    <t>Luisteren</t>
  </si>
  <si>
    <t>Vocabulaire FN</t>
  </si>
  <si>
    <t>Vocabulaire  NF</t>
  </si>
  <si>
    <t>vraagwoorden</t>
  </si>
  <si>
    <t>pouvoir</t>
  </si>
  <si>
    <t>De ontkenning (deel 2)</t>
  </si>
  <si>
    <t>Phrases-clés</t>
  </si>
  <si>
    <t>Schrijven</t>
  </si>
  <si>
    <t>Lezen</t>
  </si>
  <si>
    <t>cijfer eindtoets 2</t>
  </si>
  <si>
    <t>cijfer SO 3</t>
  </si>
  <si>
    <t>Schriftelijke overhoring hoofdstuk 3</t>
  </si>
  <si>
    <t>de imparfait</t>
  </si>
  <si>
    <t>versie B</t>
  </si>
  <si>
    <t>cijfer luistertoets</t>
  </si>
  <si>
    <t>Luistertoets ERK - niveau A1</t>
  </si>
  <si>
    <t>Eindtoets hoofdstuk 3</t>
  </si>
  <si>
    <t>werkwoorden op -ir</t>
  </si>
  <si>
    <t>het persoonlijk vnw als lijdend voorwerp</t>
  </si>
  <si>
    <t>cijfer eindtoets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</si>
</sst>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rgb="FF00B050"/>
      <name val="Calibri"/>
      <family val="2"/>
    </font>
    <font>
      <sz val="11"/>
      <color rgb="FF7ABB33"/>
      <name val="Calibri"/>
      <family val="2"/>
    </font>
    <font>
      <sz val="11"/>
      <color rgb="FFA0D565"/>
      <name val="Calibri"/>
      <family val="2"/>
    </font>
    <font>
      <sz val="11"/>
      <color rgb="FFCCFF33"/>
      <name val="Calibri"/>
      <family val="2"/>
    </font>
    <font>
      <sz val="11"/>
      <color rgb="FFFBE333"/>
      <name val="Calibri"/>
      <family val="2"/>
    </font>
    <font>
      <sz val="11"/>
      <color rgb="FFFFCC00"/>
      <name val="Calibri"/>
      <family val="2"/>
    </font>
    <font>
      <sz val="11"/>
      <color rgb="FFFF9933"/>
      <name val="Calibri"/>
      <family val="2"/>
    </font>
    <font>
      <sz val="11"/>
      <color rgb="FFFF6600"/>
      <name val="Calibri"/>
      <family val="2"/>
    </font>
    <font>
      <sz val="11"/>
      <color rgb="FFFF4B21"/>
      <name val="Calibri"/>
      <family val="2"/>
    </font>
    <font>
      <sz val="11"/>
      <color rgb="FFFF33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textRotation="90" wrapText="1"/>
    </xf>
    <xf numFmtId="0" fontId="7" fillId="0" borderId="1" xfId="0" applyFont="1" applyBorder="1" applyAlignment="1">
      <alignment horizontal="center" textRotation="90" wrapText="1"/>
    </xf>
    <xf numFmtId="0" fontId="5" fillId="0" borderId="0" xfId="0" applyFont="1"/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2" fillId="2" borderId="0" xfId="0" applyFont="1" applyFill="1"/>
    <xf numFmtId="0" fontId="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6" fillId="0" borderId="0" xfId="0" applyFont="1" applyBorder="1" applyAlignment="1">
      <alignment horizontal="center" textRotation="90" wrapText="1"/>
    </xf>
    <xf numFmtId="0" fontId="5" fillId="0" borderId="0" xfId="0" applyFont="1" applyAlignment="1">
      <alignment horizontal="center" textRotation="90"/>
    </xf>
    <xf numFmtId="0" fontId="22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7" fillId="0" borderId="0" xfId="0" applyFont="1"/>
    <xf numFmtId="0" fontId="7" fillId="0" borderId="0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center" textRotation="90"/>
    </xf>
    <xf numFmtId="0" fontId="5" fillId="0" borderId="0" xfId="0" applyFont="1" applyAlignment="1"/>
    <xf numFmtId="164" fontId="4" fillId="0" borderId="0" xfId="0" applyNumberFormat="1" applyFont="1" applyFill="1" applyAlignment="1">
      <alignment horizontal="center"/>
    </xf>
  </cellXfs>
  <cellStyles count="3">
    <cellStyle name="Normal 2" xfId="1" xr:uid="{00000000-0005-0000-0000-000000000000}"/>
    <cellStyle name="Standaard" xfId="0" builtinId="0"/>
    <cellStyle name="Standaard 2" xfId="2" xr:uid="{00000000-0005-0000-0000-000002000000}"/>
  </cellStyles>
  <dxfs count="9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9" defaultPivotStyle="PivotStyleLight16"/>
  <colors>
    <mruColors>
      <color rgb="FF72AF2F"/>
      <color rgb="FF7ABB33"/>
      <color rgb="FF76B531"/>
      <color rgb="FF74B230"/>
      <color rgb="FFFBE333"/>
      <color rgb="FFA0D565"/>
      <color rgb="FFFBE121"/>
      <color rgb="FFFADD06"/>
      <color rgb="FF89CC40"/>
      <color rgb="FFB1EF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362623578910247" displayName="Tabel362623578910247" ref="A2:N30" insertRowShift="1" totalsRowShown="0" headerRowDxfId="93" dataDxfId="92">
  <autoFilter ref="A2:N30" xr:uid="{00000000-0009-0000-0100-000006000000}"/>
  <sortState xmlns:xlrd2="http://schemas.microsoft.com/office/spreadsheetml/2017/richdata2" ref="A3:H30">
    <sortCondition ref="B3"/>
  </sortState>
  <tableColumns count="14">
    <tableColumn id="1" xr3:uid="{00000000-0010-0000-0000-000001000000}" name="2H.fa1" dataDxfId="91"/>
    <tableColumn id="2" xr3:uid="{00000000-0010-0000-0000-000002000000}" name="leerlingnummer" dataDxfId="90"/>
    <tableColumn id="3" xr3:uid="{00000000-0010-0000-0000-000003000000}" name="Luisteren" dataDxfId="89"/>
    <tableColumn id="15" xr3:uid="{00000000-0010-0000-0000-00000F000000}" name="Vocabulaire FN" dataDxfId="88"/>
    <tableColumn id="8" xr3:uid="{00000000-0010-0000-0000-000008000000}" name="Vocabulaire  NF" dataDxfId="87"/>
    <tableColumn id="12" xr3:uid="{00000000-0010-0000-0000-00000C000000}" name="de imparfait" dataDxfId="86"/>
    <tableColumn id="14" xr3:uid="{00000000-0010-0000-0000-00000E000000}" name="werkwoorden op -ir" dataDxfId="85"/>
    <tableColumn id="11" xr3:uid="{00000000-0010-0000-0000-00000B000000}" name="het persoonlijk vnw als lijdend voorwerp" dataDxfId="84"/>
    <tableColumn id="13" xr3:uid="{00000000-0010-0000-0000-00000D000000}" name="Phrases-clés" dataDxfId="83"/>
    <tableColumn id="7" xr3:uid="{00000000-0010-0000-0000-000007000000}" name="Lezen" dataDxfId="82"/>
    <tableColumn id="24" xr3:uid="{00000000-0010-0000-0000-000018000000}" name="aantal fouten" dataDxfId="81">
      <calculatedColumnFormula>SUM(C3:J3)</calculatedColumnFormula>
    </tableColumn>
    <tableColumn id="10" xr3:uid="{00000000-0010-0000-0000-00000A000000}" name="aantal punten" dataDxfId="80">
      <calculatedColumnFormula>$L$32-Tabel362623578910247[[#This Row],[aantal fouten]]</calculatedColumnFormula>
    </tableColumn>
    <tableColumn id="9" xr3:uid="{00000000-0010-0000-0000-000009000000}" name="cijfer eindtoets 3" dataDxfId="79">
      <calculatedColumnFormula>ROUND(IF(($P$3&gt;=1),MIN(($P$3+(($L3*9)/$L$32)),(1+((($L3*9)/$L$32)*2)),(10-(((($L$32-$L3)*9)/$L$32)*0.5))),MAX(($P$3+(($L3*9)/$L$32)),(1+((($L3*9)/$L$32)*0.5)),(10-(((($L$32-$L3)*9)/$L$32)*2)))),1)</calculatedColumnFormula>
    </tableColumn>
    <tableColumn id="4" xr3:uid="{00000000-0010-0000-0000-000004000000}" name="gemiddelde cijfer" dataDxfId="78">
      <calculatedColumnFormula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362623578910356" displayName="Tabel362623578910356" ref="A2:F30" insertRowShift="1" totalsRowShown="0" headerRowDxfId="77" dataDxfId="76">
  <autoFilter ref="A2:F30" xr:uid="{00000000-0009-0000-0100-000005000000}"/>
  <sortState xmlns:xlrd2="http://schemas.microsoft.com/office/spreadsheetml/2017/richdata2" ref="A3:H30">
    <sortCondition ref="B3"/>
  </sortState>
  <tableColumns count="6">
    <tableColumn id="1" xr3:uid="{00000000-0010-0000-0100-000001000000}" name="2H.fa1" dataDxfId="75"/>
    <tableColumn id="2" xr3:uid="{00000000-0010-0000-0100-000002000000}" name="leerlingnummer" dataDxfId="74"/>
    <tableColumn id="24" xr3:uid="{00000000-0010-0000-0100-000018000000}" name="aantal fouten" dataDxfId="73"/>
    <tableColumn id="10" xr3:uid="{00000000-0010-0000-0100-00000A000000}" name="aantal punten" dataDxfId="72">
      <calculatedColumnFormula>$D$32-Tabel362623578910356[[#This Row],[aantal fouten]]</calculatedColumnFormula>
    </tableColumn>
    <tableColumn id="9" xr3:uid="{00000000-0010-0000-0100-000009000000}" name="cijfer luistertoets" dataDxfId="71">
      <calculatedColumnFormula>ROUND(IF(($H$3&gt;=1),MIN(($H$3+(($D3*9)/$D$32)),(1+((($D3*9)/$D$32)*2)),(10-(((($D$32-$D3)*9)/$D$32)*0.5))),MAX(($H$3+(($D3*9)/$D$32)),(1+((($D3*9)/$D$32)*0.5)),(10-(((($D$32-$D3)*9)/$D$32)*2)))),1)</calculatedColumnFormula>
    </tableColumn>
    <tableColumn id="4" xr3:uid="{00000000-0010-0000-0100-000004000000}" name="gemiddelde cijfer" dataDxfId="70">
      <calculatedColumnFormula>(Tabel362623578910356[[#This Row],[cijfer luistertoets]]+(Tabel36262357891024[[#This Row],[cijfer eindtoets 2]]*2)+Tabel3626235789103[[#This Row],[cijfer SO 2]]+(Tabel3626235789102[[#This Row],[cijfer eindtoets 1]]*2)+Tabel362623578910[[#This Row],[cijfer SO 1]])/7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36262357891035" displayName="Tabel36262357891035" ref="A2:J30" insertRowShift="1" totalsRowShown="0" headerRowDxfId="69" dataDxfId="68">
  <autoFilter ref="A2:J30" xr:uid="{00000000-0009-0000-0100-000004000000}"/>
  <sortState xmlns:xlrd2="http://schemas.microsoft.com/office/spreadsheetml/2017/richdata2" ref="A3:H30">
    <sortCondition ref="B3"/>
  </sortState>
  <tableColumns count="10">
    <tableColumn id="1" xr3:uid="{00000000-0010-0000-0200-000001000000}" name="2H.fa1" dataDxfId="67"/>
    <tableColumn id="2" xr3:uid="{00000000-0010-0000-0200-000002000000}" name="leerlingnummer" dataDxfId="66"/>
    <tableColumn id="3" xr3:uid="{00000000-0010-0000-0200-000003000000}" name="vocabulaire FN" dataDxfId="65"/>
    <tableColumn id="14" xr3:uid="{00000000-0010-0000-0200-00000E000000}" name="vocabulaire NF" dataDxfId="64"/>
    <tableColumn id="5" xr3:uid="{00000000-0010-0000-0200-000005000000}" name="de imparfait" dataDxfId="63"/>
    <tableColumn id="7" xr3:uid="{00000000-0010-0000-0200-000007000000}" name="phrases-clés" dataDxfId="62"/>
    <tableColumn id="24" xr3:uid="{00000000-0010-0000-0200-000018000000}" name="aantal fouten" dataDxfId="61">
      <calculatedColumnFormula>SUM(C3:F3)</calculatedColumnFormula>
    </tableColumn>
    <tableColumn id="10" xr3:uid="{00000000-0010-0000-0200-00000A000000}" name="aantal punten" dataDxfId="60">
      <calculatedColumnFormula>$H$32-Tabel36262357891035[[#This Row],[aantal fouten]]</calculatedColumnFormula>
    </tableColumn>
    <tableColumn id="9" xr3:uid="{00000000-0010-0000-0200-000009000000}" name="cijfer SO 3" dataDxfId="59">
      <calculatedColumnFormula>ROUND(IF(($L$3&gt;=1),MIN(($L$3+(($H3*9)/$H$32)),(1+((($H3*9)/$H$32)*2)),(10-(((($H$32-$H3)*9)/$H$32)*0.5))),MAX(($L$3+(($H3*9)/$H$32)),(1+((($H3*9)/$H$32)*0.5)),(10-(((($H$32-$H3)*9)/$H$32)*2)))),1)</calculatedColumnFormula>
    </tableColumn>
    <tableColumn id="4" xr3:uid="{00000000-0010-0000-0200-000004000000}" name="gemiddelde cijfer" dataDxfId="58">
      <calculatedColumnFormula>(Tabel36262357891035[[#This Row],[cijfer SO 3]]+(Tabel36262357891024[[#This Row],[cijfer eindtoets 2]]*2)+Tabel3626235789103[[#This Row],[cijfer SO 2]]+(Tabel3626235789102[[#This Row],[cijfer eindtoets 1]]*2)+Tabel362623578910[[#This Row],[cijfer SO 1]])/7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el36262357891024" displayName="Tabel36262357891024" ref="A2:P30" insertRowShift="1" totalsRowShown="0" headerRowDxfId="57" dataDxfId="56">
  <autoFilter ref="A2:P30" xr:uid="{00000000-0009-0000-0100-000003000000}"/>
  <sortState xmlns:xlrd2="http://schemas.microsoft.com/office/spreadsheetml/2017/richdata2" ref="A3:I30">
    <sortCondition ref="B3"/>
  </sortState>
  <tableColumns count="16">
    <tableColumn id="1" xr3:uid="{00000000-0010-0000-0300-000001000000}" name="2H.fa1" dataDxfId="55"/>
    <tableColumn id="2" xr3:uid="{00000000-0010-0000-0300-000002000000}" name="leerlingnummer" dataDxfId="54"/>
    <tableColumn id="3" xr3:uid="{00000000-0010-0000-0300-000003000000}" name="Luisteren" dataDxfId="53"/>
    <tableColumn id="15" xr3:uid="{00000000-0010-0000-0300-00000F000000}" name="Vocabulaire FN" dataDxfId="52"/>
    <tableColumn id="8" xr3:uid="{00000000-0010-0000-0300-000008000000}" name="Vocabulaire  NF" dataDxfId="51"/>
    <tableColumn id="12" xr3:uid="{00000000-0010-0000-0300-00000C000000}" name="vraagzinnen" dataDxfId="50"/>
    <tableColumn id="14" xr3:uid="{00000000-0010-0000-0300-00000E000000}" name="vraagwoorden" dataDxfId="49"/>
    <tableColumn id="11" xr3:uid="{00000000-0010-0000-0300-00000B000000}" name="pouvoir" dataDxfId="48"/>
    <tableColumn id="5" xr3:uid="{00000000-0010-0000-0300-000005000000}" name="De ontkenning (deel 2)" dataDxfId="47"/>
    <tableColumn id="16" xr3:uid="{00000000-0010-0000-0300-000010000000}" name="Phrases-clés" dataDxfId="46"/>
    <tableColumn id="13" xr3:uid="{00000000-0010-0000-0300-00000D000000}" name="Schrijven" dataDxfId="45"/>
    <tableColumn id="7" xr3:uid="{00000000-0010-0000-0300-000007000000}" name="Lezen" dataDxfId="44"/>
    <tableColumn id="24" xr3:uid="{00000000-0010-0000-0300-000018000000}" name="aantal fouten" dataDxfId="43">
      <calculatedColumnFormula>SUM(C3:L3)</calculatedColumnFormula>
    </tableColumn>
    <tableColumn id="10" xr3:uid="{00000000-0010-0000-0300-00000A000000}" name="aantal punten" dataDxfId="42">
      <calculatedColumnFormula>$N$32-Tabel36262357891024[[#This Row],[aantal fouten]]</calculatedColumnFormula>
    </tableColumn>
    <tableColumn id="9" xr3:uid="{00000000-0010-0000-0300-000009000000}" name="cijfer eindtoets 2" dataDxfId="41">
      <calculatedColumnFormula>ROUND(IF(($R$3&gt;=1),MIN(($R$3+(($N3*9)/$N$32)),(1+((($N3*9)/$N$32)*2)),(10-(((($N$32-$N3)*9)/$N$32)*0.5))),MAX(($R$3+(($N3*9)/$N$32)),(1+((($N3*9)/$N$32)*0.5)),(10-(((($N$32-$N3)*9)/$N$32)*2)))),1)</calculatedColumnFormula>
    </tableColumn>
    <tableColumn id="4" xr3:uid="{00000000-0010-0000-0300-000004000000}" name="gemiddelde cijfer" dataDxfId="40">
      <calculatedColumnFormula>((Tabel36262357891024[[#This Row],[cijfer eindtoets 2]]*2)+Tabel3626235789103[[#This Row],[cijfer SO 2]]+(Tabel3626235789102[[#This Row],[cijfer eindtoets 1]]*2)+Tabel362623578910[[#This Row],[cijfer SO 1]])/6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el3626235789103" displayName="Tabel3626235789103" ref="A2:J30" insertRowShift="1" totalsRowShown="0" headerRowDxfId="39" dataDxfId="38">
  <autoFilter ref="A2:J30" xr:uid="{00000000-0009-0000-0100-000002000000}"/>
  <sortState xmlns:xlrd2="http://schemas.microsoft.com/office/spreadsheetml/2017/richdata2" ref="A3:H30">
    <sortCondition ref="B3"/>
  </sortState>
  <tableColumns count="10">
    <tableColumn id="1" xr3:uid="{00000000-0010-0000-0400-000001000000}" name="2H.fa1" dataDxfId="37"/>
    <tableColumn id="2" xr3:uid="{00000000-0010-0000-0400-000002000000}" name="leerlingnummer" dataDxfId="36"/>
    <tableColumn id="3" xr3:uid="{00000000-0010-0000-0400-000003000000}" name="vocabulaire FN" dataDxfId="35"/>
    <tableColumn id="14" xr3:uid="{00000000-0010-0000-0400-00000E000000}" name="vocabulaire NF" dataDxfId="34"/>
    <tableColumn id="5" xr3:uid="{00000000-0010-0000-0400-000005000000}" name="vraagzinnen" dataDxfId="33"/>
    <tableColumn id="7" xr3:uid="{00000000-0010-0000-0400-000007000000}" name="phrases-clés" dataDxfId="32"/>
    <tableColumn id="24" xr3:uid="{00000000-0010-0000-0400-000018000000}" name="aantal fouten" dataDxfId="31">
      <calculatedColumnFormula>SUM(C3:F3)</calculatedColumnFormula>
    </tableColumn>
    <tableColumn id="10" xr3:uid="{00000000-0010-0000-0400-00000A000000}" name="aantal punten" dataDxfId="30">
      <calculatedColumnFormula>$H$32-Tabel3626235789103[[#This Row],[aantal fouten]]</calculatedColumnFormula>
    </tableColumn>
    <tableColumn id="9" xr3:uid="{00000000-0010-0000-0400-000009000000}" name="cijfer SO 2" dataDxfId="29">
      <calculatedColumnFormula>ROUND(IF(($L$3&gt;=1),MIN(($L$3+(($H3*9)/$H$32)),(1+((($H3*9)/$H$32)*2)),(10-(((($H$32-$H3)*9)/$H$32)*0.5))),MAX(($L$3+(($H3*9)/$H$32)),(1+((($H3*9)/$H$32)*0.5)),(10-(((($H$32-$H3)*9)/$H$32)*2)))),1)</calculatedColumnFormula>
    </tableColumn>
    <tableColumn id="4" xr3:uid="{00000000-0010-0000-0400-000004000000}" name="1e rapportcijfer" dataDxfId="28">
      <calculatedColumnFormula>(Tabel362623578910[[#This Row],[cijfer SO 1]]+(Tabel3626235789102[[#This Row],[cijfer eindtoets 1]]*2)+Tabel3626235789103[[#This Row],[cijfer SO 2]])/4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el3626235789102" displayName="Tabel3626235789102" ref="A2:O30" insertRowShift="1" totalsRowShown="0" headerRowDxfId="27" dataDxfId="26">
  <autoFilter ref="A2:O30" xr:uid="{00000000-0009-0000-0100-000001000000}"/>
  <sortState xmlns:xlrd2="http://schemas.microsoft.com/office/spreadsheetml/2017/richdata2" ref="A3:I30">
    <sortCondition ref="B3"/>
  </sortState>
  <tableColumns count="15">
    <tableColumn id="1" xr3:uid="{00000000-0010-0000-0500-000001000000}" name="2H.fa1" dataDxfId="25"/>
    <tableColumn id="2" xr3:uid="{00000000-0010-0000-0500-000002000000}" name="leerlingnummer" dataDxfId="24"/>
    <tableColumn id="3" xr3:uid="{00000000-0010-0000-0500-000003000000}" name="luisteren" dataDxfId="23"/>
    <tableColumn id="15" xr3:uid="{00000000-0010-0000-0500-00000F000000}" name="vocabulaire FN" dataDxfId="22"/>
    <tableColumn id="8" xr3:uid="{00000000-0010-0000-0500-000008000000}" name="vocabulaire  NF" dataDxfId="21"/>
    <tableColumn id="12" xr3:uid="{00000000-0010-0000-0500-00000C000000}" name="de passé composé + de présent" dataDxfId="20"/>
    <tableColumn id="14" xr3:uid="{00000000-0010-0000-0500-00000E000000}" name="het bijvoeglijk naamwoord" dataDxfId="19"/>
    <tableColumn id="11" xr3:uid="{00000000-0010-0000-0500-00000B000000}" name="vouloir" dataDxfId="18"/>
    <tableColumn id="5" xr3:uid="{00000000-0010-0000-0500-000005000000}" name="phrases-clés" dataDxfId="17"/>
    <tableColumn id="13" xr3:uid="{00000000-0010-0000-0500-00000D000000}" name="schrijven" dataDxfId="16"/>
    <tableColumn id="7" xr3:uid="{00000000-0010-0000-0500-000007000000}" name="lezen" dataDxfId="15"/>
    <tableColumn id="24" xr3:uid="{00000000-0010-0000-0500-000018000000}" name="aantal fouten" dataDxfId="14">
      <calculatedColumnFormula>SUM(C3:K3)</calculatedColumnFormula>
    </tableColumn>
    <tableColumn id="10" xr3:uid="{00000000-0010-0000-0500-00000A000000}" name="aantal punten" dataDxfId="13">
      <calculatedColumnFormula>$M$32-Tabel3626235789102[[#This Row],[aantal fouten]]</calculatedColumnFormula>
    </tableColumn>
    <tableColumn id="9" xr3:uid="{00000000-0010-0000-0500-000009000000}" name="cijfer eindtoets 1" dataDxfId="12">
      <calculatedColumnFormula>ROUND(IF(($Q$3&gt;=1),MIN(($Q$3+(($M3*9)/$M$32)),(1+((($M3*9)/$M$32)*2)),(10-(((($M$32-$M3)*9)/$M$32)*0.5))),MAX(($Q$3+(($M3*9)/$M$32)),(1+((($M3*9)/$M$32)*0.5)),(10-(((($M$32-$M3)*9)/$M$32)*2)))),1)</calculatedColumnFormula>
    </tableColumn>
    <tableColumn id="4" xr3:uid="{00000000-0010-0000-0500-000004000000}" name="gemiddelde cijfer" dataDxfId="11">
      <calculatedColumnFormula>(Tabel362623578910[[#This Row],[cijfer SO 1]]+(Tabel3626235789102[[#This Row],[cijfer eindtoets 1]]*2))/3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el362623578910" displayName="Tabel362623578910" ref="A2:I30" insertRowShift="1" totalsRowShown="0" headerRowDxfId="10" dataDxfId="9">
  <autoFilter ref="A2:I30" xr:uid="{00000000-0009-0000-0100-000009000000}"/>
  <sortState xmlns:xlrd2="http://schemas.microsoft.com/office/spreadsheetml/2017/richdata2" ref="A3:I30">
    <sortCondition ref="B3"/>
  </sortState>
  <tableColumns count="9">
    <tableColumn id="1" xr3:uid="{00000000-0010-0000-0600-000001000000}" name="2H.fa1" dataDxfId="8"/>
    <tableColumn id="2" xr3:uid="{00000000-0010-0000-0600-000002000000}" name="leerlingnummer" dataDxfId="7"/>
    <tableColumn id="3" xr3:uid="{00000000-0010-0000-0600-000003000000}" name="vocabulaire FN" dataDxfId="6"/>
    <tableColumn id="14" xr3:uid="{00000000-0010-0000-0600-00000E000000}" name="vocabulaire NF" dataDxfId="5"/>
    <tableColumn id="5" xr3:uid="{00000000-0010-0000-0600-000005000000}" name="de passé composé" dataDxfId="4"/>
    <tableColumn id="7" xr3:uid="{00000000-0010-0000-0600-000007000000}" name="phrases-clés" dataDxfId="3"/>
    <tableColumn id="24" xr3:uid="{00000000-0010-0000-0600-000018000000}" name="aantal fouten" dataDxfId="2">
      <calculatedColumnFormula>SUM(C3:F3)</calculatedColumnFormula>
    </tableColumn>
    <tableColumn id="10" xr3:uid="{00000000-0010-0000-0600-00000A000000}" name="aantal punten" dataDxfId="1">
      <calculatedColumnFormula>$H$32-Tabel362623578910[[#This Row],[aantal fouten]]</calculatedColumnFormula>
    </tableColumn>
    <tableColumn id="9" xr3:uid="{00000000-0010-0000-0600-000009000000}" name="cijfer SO 1" dataDxfId="0">
      <calculatedColumnFormula>ROUND(IF(($K$3&gt;=1),MIN(($K$3+(($H3*9)/$H$32)),(1+((($H3*9)/$H$32)*2)),(10-(((($H$32-$H3)*9)/$H$32)*0.5))),MAX(($K$3+(($H3*9)/$H$32)),(1+((($H3*9)/$H$32)*0.5)),(10-(((($H$32-$H3)*9)/$H$32)*2)))),1)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3"/>
  <sheetViews>
    <sheetView tabSelected="1"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7109375" style="31" customWidth="1"/>
    <col min="2" max="2" width="14.7109375" style="31" customWidth="1"/>
    <col min="3" max="10" width="8.7109375" style="3" customWidth="1"/>
    <col min="11" max="13" width="8.7109375" style="31" customWidth="1"/>
    <col min="14" max="14" width="8.7109375" style="28" customWidth="1"/>
    <col min="15" max="15" width="20.7109375" style="31" customWidth="1"/>
    <col min="16" max="16" width="3.5703125" style="3" bestFit="1" customWidth="1"/>
    <col min="17" max="16384" width="9.140625" style="3"/>
  </cols>
  <sheetData>
    <row r="1" spans="1:18" ht="15.75" x14ac:dyDescent="0.25">
      <c r="C1" s="2" t="s">
        <v>55</v>
      </c>
      <c r="D1" s="2"/>
      <c r="E1" s="2"/>
      <c r="F1" s="2"/>
    </row>
    <row r="2" spans="1:18" s="7" customFormat="1" ht="107.25" customHeight="1" x14ac:dyDescent="0.25">
      <c r="A2" s="26" t="s">
        <v>23</v>
      </c>
      <c r="B2" s="46" t="s">
        <v>10</v>
      </c>
      <c r="C2" s="5" t="s">
        <v>39</v>
      </c>
      <c r="D2" s="5" t="s">
        <v>40</v>
      </c>
      <c r="E2" s="5" t="s">
        <v>41</v>
      </c>
      <c r="F2" s="5" t="s">
        <v>51</v>
      </c>
      <c r="G2" s="5" t="s">
        <v>56</v>
      </c>
      <c r="H2" s="5" t="s">
        <v>57</v>
      </c>
      <c r="I2" s="5" t="s">
        <v>45</v>
      </c>
      <c r="J2" s="37" t="s">
        <v>47</v>
      </c>
      <c r="K2" s="6" t="s">
        <v>9</v>
      </c>
      <c r="L2" s="6" t="s">
        <v>14</v>
      </c>
      <c r="M2" s="6" t="s">
        <v>58</v>
      </c>
      <c r="N2" s="6" t="s">
        <v>26</v>
      </c>
      <c r="O2" s="38"/>
    </row>
    <row r="3" spans="1:18" x14ac:dyDescent="0.25">
      <c r="A3" s="4">
        <v>1</v>
      </c>
      <c r="B3" s="42">
        <v>426819</v>
      </c>
      <c r="C3" s="25"/>
      <c r="D3" s="25"/>
      <c r="E3" s="25"/>
      <c r="F3" s="25"/>
      <c r="G3" s="25"/>
      <c r="H3" s="25"/>
      <c r="I3" s="25"/>
      <c r="J3" s="25"/>
      <c r="K3" s="32"/>
      <c r="L3" s="32"/>
      <c r="M3" s="33"/>
      <c r="N3" s="34"/>
      <c r="O3" s="9" t="s">
        <v>13</v>
      </c>
      <c r="P3" s="32">
        <v>0.3</v>
      </c>
      <c r="Q3" s="10"/>
    </row>
    <row r="4" spans="1:18" x14ac:dyDescent="0.25">
      <c r="A4" s="4">
        <v>2</v>
      </c>
      <c r="B4" s="7">
        <v>427430</v>
      </c>
      <c r="C4" s="25">
        <v>1</v>
      </c>
      <c r="D4" s="25">
        <v>4</v>
      </c>
      <c r="E4" s="25">
        <v>2.5</v>
      </c>
      <c r="F4" s="25">
        <v>5</v>
      </c>
      <c r="G4" s="25">
        <v>1</v>
      </c>
      <c r="H4" s="25">
        <v>1</v>
      </c>
      <c r="I4" s="25">
        <v>2.25</v>
      </c>
      <c r="J4" s="25">
        <v>1</v>
      </c>
      <c r="K4" s="32">
        <f t="shared" ref="K4:K11" si="0">SUM(C4:J4)</f>
        <v>17.75</v>
      </c>
      <c r="L4" s="32">
        <f>$L$32-Tabel362623578910247[[#This Row],[aantal fouten]]</f>
        <v>32.75</v>
      </c>
      <c r="M4" s="33">
        <f>ROUND(IF(($P$3&gt;=1),MIN(($P$3+(($L4*9)/$L$32)),(1+((($L4*9)/$L$32)*2)),(10-(((($L$32-$L4)*9)/$L$32)*0.5))),MAX(($P$3+(($L4*9)/$L$32)),(1+((($L4*9)/$L$32)*0.5)),(10-(((($L$32-$L4)*9)/$L$32)*2)))),1)</f>
        <v>6.1</v>
      </c>
      <c r="N4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7.1636363636363631</v>
      </c>
      <c r="O4" s="30"/>
    </row>
    <row r="5" spans="1:18" x14ac:dyDescent="0.25">
      <c r="A5" s="4">
        <v>3</v>
      </c>
      <c r="B5" s="7">
        <v>427990</v>
      </c>
      <c r="C5" s="25">
        <v>2</v>
      </c>
      <c r="D5" s="25">
        <v>1</v>
      </c>
      <c r="E5" s="25">
        <v>2.75</v>
      </c>
      <c r="F5" s="25">
        <v>3</v>
      </c>
      <c r="G5" s="25">
        <v>2</v>
      </c>
      <c r="H5" s="25">
        <v>2</v>
      </c>
      <c r="I5" s="25">
        <v>3.25</v>
      </c>
      <c r="J5" s="25">
        <v>3</v>
      </c>
      <c r="K5" s="32">
        <f t="shared" si="0"/>
        <v>19</v>
      </c>
      <c r="L5" s="32">
        <f>$L$32-Tabel362623578910247[[#This Row],[aantal fouten]]</f>
        <v>31.5</v>
      </c>
      <c r="M5" s="33">
        <f>ROUND(IF(($P$3&gt;=1),MIN(($P$3+(($L5*9)/$L$32)),(1+((($L5*9)/$L$32)*2)),(10-(((($L$32-$L5)*9)/$L$32)*0.5))),MAX(($P$3+(($L5*9)/$L$32)),(1+((($L5*9)/$L$32)*0.5)),(10-(((($L$32-$L5)*9)/$L$32)*2)))),1)</f>
        <v>5.9</v>
      </c>
      <c r="N5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6.3545454545454554</v>
      </c>
      <c r="O5" s="39"/>
    </row>
    <row r="6" spans="1:18" x14ac:dyDescent="0.25">
      <c r="A6" s="4">
        <v>4</v>
      </c>
      <c r="B6" s="7">
        <v>428951</v>
      </c>
      <c r="C6" s="25">
        <v>1</v>
      </c>
      <c r="D6" s="25">
        <v>4</v>
      </c>
      <c r="E6" s="25">
        <v>2.25</v>
      </c>
      <c r="F6" s="25">
        <v>3</v>
      </c>
      <c r="G6" s="25">
        <v>0</v>
      </c>
      <c r="H6" s="25">
        <v>1.5</v>
      </c>
      <c r="I6" s="25">
        <v>5</v>
      </c>
      <c r="J6" s="25">
        <v>3</v>
      </c>
      <c r="K6" s="32">
        <f t="shared" si="0"/>
        <v>19.75</v>
      </c>
      <c r="L6" s="32">
        <f>$L$32-Tabel362623578910247[[#This Row],[aantal fouten]]</f>
        <v>30.75</v>
      </c>
      <c r="M6" s="33">
        <f>ROUND(IF(($P$3&gt;=1),MIN(($P$3+(($L6*9)/$L$32)),(1+((($L6*9)/$L$32)*2)),(10-(((($L$32-$L6)*9)/$L$32)*0.5))),MAX(($P$3+(($L6*9)/$L$32)),(1+((($L6*9)/$L$32)*0.5)),(10-(((($L$32-$L6)*9)/$L$32)*2)))),1)</f>
        <v>5.8</v>
      </c>
      <c r="N6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5.9545454545454541</v>
      </c>
      <c r="O6" s="39"/>
      <c r="P6" s="12">
        <v>0</v>
      </c>
      <c r="Q6" s="3" t="s">
        <v>19</v>
      </c>
    </row>
    <row r="7" spans="1:18" x14ac:dyDescent="0.25">
      <c r="A7" s="4">
        <v>5</v>
      </c>
      <c r="B7" s="7">
        <v>429155</v>
      </c>
      <c r="C7" s="25"/>
      <c r="D7" s="25">
        <v>2</v>
      </c>
      <c r="E7" s="25">
        <v>1.5</v>
      </c>
      <c r="F7" s="25">
        <v>0</v>
      </c>
      <c r="G7" s="25">
        <v>2</v>
      </c>
      <c r="H7" s="25">
        <v>1</v>
      </c>
      <c r="I7" s="25">
        <v>1.25</v>
      </c>
      <c r="J7" s="25">
        <v>2</v>
      </c>
      <c r="K7" s="32">
        <f t="shared" si="0"/>
        <v>9.75</v>
      </c>
      <c r="L7" s="32">
        <f>$L$32-Tabel362623578910247[[#This Row],[aantal fouten]]</f>
        <v>40.75</v>
      </c>
      <c r="M7" s="47">
        <v>7.3</v>
      </c>
      <c r="N7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5.6363636363636349</v>
      </c>
      <c r="O7" s="39"/>
      <c r="P7" s="13">
        <v>1</v>
      </c>
      <c r="Q7" s="3" t="s">
        <v>2</v>
      </c>
      <c r="R7" s="14"/>
    </row>
    <row r="8" spans="1:18" x14ac:dyDescent="0.25">
      <c r="A8" s="4">
        <v>6</v>
      </c>
      <c r="B8" s="7">
        <v>429166</v>
      </c>
      <c r="C8" s="25">
        <v>4</v>
      </c>
      <c r="D8" s="25">
        <v>0</v>
      </c>
      <c r="E8" s="25">
        <v>2</v>
      </c>
      <c r="F8" s="25">
        <v>0</v>
      </c>
      <c r="G8" s="25">
        <v>0</v>
      </c>
      <c r="H8" s="25">
        <v>0.5</v>
      </c>
      <c r="I8" s="25">
        <v>2</v>
      </c>
      <c r="J8" s="25">
        <v>4</v>
      </c>
      <c r="K8" s="32">
        <f t="shared" si="0"/>
        <v>12.5</v>
      </c>
      <c r="L8" s="32">
        <f>$L$32-Tabel362623578910247[[#This Row],[aantal fouten]]</f>
        <v>38</v>
      </c>
      <c r="M8" s="33">
        <f>ROUND(IF(($P$3&gt;=1),MIN(($P$3+(($L8*9)/$L$32)),(1+((($L8*9)/$L$32)*2)),(10-(((($L$32-$L8)*9)/$L$32)*0.5))),MAX(($P$3+(($L8*9)/$L$32)),(1+((($L8*9)/$L$32)*0.5)),(10-(((($L$32-$L8)*9)/$L$32)*2)))),1)</f>
        <v>7.1</v>
      </c>
      <c r="N8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8.209090909090909</v>
      </c>
      <c r="O8" s="39"/>
      <c r="P8" s="15">
        <v>2</v>
      </c>
      <c r="Q8" s="3" t="s">
        <v>3</v>
      </c>
    </row>
    <row r="9" spans="1:18" x14ac:dyDescent="0.25">
      <c r="A9" s="4">
        <v>7</v>
      </c>
      <c r="B9" s="7">
        <v>429170</v>
      </c>
      <c r="C9" s="25">
        <v>0</v>
      </c>
      <c r="D9" s="25">
        <v>1</v>
      </c>
      <c r="E9" s="25">
        <v>0</v>
      </c>
      <c r="F9" s="25">
        <v>1</v>
      </c>
      <c r="G9" s="25">
        <v>0</v>
      </c>
      <c r="H9" s="25">
        <v>1</v>
      </c>
      <c r="I9" s="25">
        <v>1</v>
      </c>
      <c r="J9" s="25">
        <v>4</v>
      </c>
      <c r="K9" s="32">
        <f t="shared" si="0"/>
        <v>8</v>
      </c>
      <c r="L9" s="32">
        <f>$L$32-Tabel362623578910247[[#This Row],[aantal fouten]]</f>
        <v>42.5</v>
      </c>
      <c r="M9" s="33">
        <f>ROUND(IF(($P$3&gt;=1),MIN(($P$3+(($L9*9)/$L$32)),(1+((($L9*9)/$L$32)*2)),(10-(((($L$32-$L9)*9)/$L$32)*0.5))),MAX(($P$3+(($L9*9)/$L$32)),(1+((($L9*9)/$L$32)*0.5)),(10-(((($L$32-$L9)*9)/$L$32)*2)))),1)</f>
        <v>7.9</v>
      </c>
      <c r="N9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7.1545454545454552</v>
      </c>
      <c r="O9" s="39"/>
      <c r="P9" s="16">
        <v>3</v>
      </c>
      <c r="Q9" s="3" t="s">
        <v>0</v>
      </c>
    </row>
    <row r="10" spans="1:18" x14ac:dyDescent="0.25">
      <c r="A10" s="4">
        <v>8</v>
      </c>
      <c r="B10" s="7">
        <v>429234</v>
      </c>
      <c r="C10" s="25">
        <v>2</v>
      </c>
      <c r="D10" s="25">
        <v>2</v>
      </c>
      <c r="E10" s="25">
        <v>1</v>
      </c>
      <c r="F10" s="25">
        <v>0.5</v>
      </c>
      <c r="G10" s="25">
        <v>0</v>
      </c>
      <c r="H10" s="25">
        <v>5</v>
      </c>
      <c r="I10" s="25">
        <v>3.5</v>
      </c>
      <c r="J10" s="25">
        <v>4</v>
      </c>
      <c r="K10" s="32">
        <f t="shared" si="0"/>
        <v>18</v>
      </c>
      <c r="L10" s="32">
        <f>$L$32-Tabel362623578910247[[#This Row],[aantal fouten]]</f>
        <v>32.5</v>
      </c>
      <c r="M10" s="33">
        <f>ROUND(IF(($P$3&gt;=1),MIN(($P$3+(($L10*9)/$L$32)),(1+((($L10*9)/$L$32)*2)),(10-(((($L$32-$L10)*9)/$L$32)*0.5))),MAX(($P$3+(($L10*9)/$L$32)),(1+((($L10*9)/$L$32)*0.5)),(10-(((($L$32-$L10)*9)/$L$32)*2)))),1)</f>
        <v>6.1</v>
      </c>
      <c r="N10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5.2363636363636354</v>
      </c>
      <c r="O10" s="39"/>
      <c r="P10" s="27"/>
      <c r="Q10" s="3" t="s">
        <v>8</v>
      </c>
    </row>
    <row r="11" spans="1:18" x14ac:dyDescent="0.25">
      <c r="A11" s="4">
        <v>9</v>
      </c>
      <c r="B11" s="7">
        <v>429257</v>
      </c>
      <c r="C11" s="25"/>
      <c r="D11" s="25">
        <v>0</v>
      </c>
      <c r="E11" s="25">
        <v>2.25</v>
      </c>
      <c r="F11" s="25">
        <v>0</v>
      </c>
      <c r="G11" s="25">
        <v>5</v>
      </c>
      <c r="H11" s="25">
        <v>2.5</v>
      </c>
      <c r="I11" s="25">
        <v>3.66</v>
      </c>
      <c r="J11" s="25">
        <v>2</v>
      </c>
      <c r="K11" s="32">
        <f t="shared" si="0"/>
        <v>15.41</v>
      </c>
      <c r="L11" s="32">
        <f>$L$32-Tabel362623578910247[[#This Row],[aantal fouten]]</f>
        <v>35.090000000000003</v>
      </c>
      <c r="M11" s="33">
        <v>6.2</v>
      </c>
      <c r="N11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6.209090909090909</v>
      </c>
      <c r="O11" s="30" t="s">
        <v>52</v>
      </c>
      <c r="P11" s="17">
        <v>4</v>
      </c>
      <c r="Q11" s="3" t="s">
        <v>4</v>
      </c>
    </row>
    <row r="12" spans="1:18" x14ac:dyDescent="0.25">
      <c r="A12" s="4">
        <v>10</v>
      </c>
      <c r="B12" s="7">
        <v>429265</v>
      </c>
      <c r="C12" s="25">
        <v>1</v>
      </c>
      <c r="D12" s="25">
        <v>3</v>
      </c>
      <c r="E12" s="25">
        <v>2.5</v>
      </c>
      <c r="F12" s="25">
        <v>1</v>
      </c>
      <c r="G12" s="25">
        <v>4</v>
      </c>
      <c r="H12" s="25">
        <v>2</v>
      </c>
      <c r="I12" s="25">
        <v>6</v>
      </c>
      <c r="J12" s="25">
        <v>2</v>
      </c>
      <c r="K12" s="32">
        <f t="shared" ref="K12:K18" si="1">SUM(C12:J12)</f>
        <v>21.5</v>
      </c>
      <c r="L12" s="32">
        <f>$L$32-Tabel362623578910247[[#This Row],[aantal fouten]]</f>
        <v>29</v>
      </c>
      <c r="M12" s="33">
        <f t="shared" ref="M12:M18" si="2">ROUND(IF(($P$3&gt;=1),MIN(($P$3+(($L12*9)/$L$32)),(1+((($L12*9)/$L$32)*2)),(10-(((($L$32-$L12)*9)/$L$32)*0.5))),MAX(($P$3+(($L12*9)/$L$32)),(1+((($L12*9)/$L$32)*0.5)),(10-(((($L$32-$L12)*9)/$L$32)*2)))),1)</f>
        <v>5.5</v>
      </c>
      <c r="N12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6.3909090909090907</v>
      </c>
      <c r="O12" s="39"/>
      <c r="P12" s="18">
        <v>5</v>
      </c>
      <c r="Q12" s="3" t="s">
        <v>1</v>
      </c>
    </row>
    <row r="13" spans="1:18" x14ac:dyDescent="0.25">
      <c r="A13" s="4">
        <v>11</v>
      </c>
      <c r="B13" s="7">
        <v>429407</v>
      </c>
      <c r="C13" s="25">
        <v>2</v>
      </c>
      <c r="D13" s="25">
        <v>0</v>
      </c>
      <c r="E13" s="25">
        <v>1</v>
      </c>
      <c r="F13" s="25">
        <v>2</v>
      </c>
      <c r="G13" s="25">
        <v>3</v>
      </c>
      <c r="H13" s="25">
        <v>0.5</v>
      </c>
      <c r="I13" s="25">
        <v>3.5</v>
      </c>
      <c r="J13" s="25">
        <v>4</v>
      </c>
      <c r="K13" s="32">
        <f t="shared" si="1"/>
        <v>16</v>
      </c>
      <c r="L13" s="32">
        <f>$L$32-Tabel362623578910247[[#This Row],[aantal fouten]]</f>
        <v>34.5</v>
      </c>
      <c r="M13" s="33">
        <f t="shared" si="2"/>
        <v>6.4</v>
      </c>
      <c r="N13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5.827272727272728</v>
      </c>
      <c r="O13" s="39"/>
      <c r="P13" s="20">
        <v>7</v>
      </c>
      <c r="Q13" s="3" t="s">
        <v>6</v>
      </c>
    </row>
    <row r="14" spans="1:18" x14ac:dyDescent="0.25">
      <c r="A14" s="4">
        <v>12</v>
      </c>
      <c r="B14" s="7">
        <v>429496</v>
      </c>
      <c r="C14" s="25">
        <v>1</v>
      </c>
      <c r="D14" s="25">
        <v>3</v>
      </c>
      <c r="E14" s="25">
        <v>3.75</v>
      </c>
      <c r="F14" s="25">
        <v>5</v>
      </c>
      <c r="G14" s="25">
        <v>5</v>
      </c>
      <c r="H14" s="25">
        <v>4</v>
      </c>
      <c r="I14" s="25">
        <v>4.5</v>
      </c>
      <c r="J14" s="25">
        <v>5</v>
      </c>
      <c r="K14" s="32">
        <f t="shared" si="1"/>
        <v>31.25</v>
      </c>
      <c r="L14" s="32">
        <f>$L$32-Tabel362623578910247[[#This Row],[aantal fouten]]</f>
        <v>19.25</v>
      </c>
      <c r="M14" s="33">
        <f t="shared" si="2"/>
        <v>3.7</v>
      </c>
      <c r="N14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5.3636363636363633</v>
      </c>
      <c r="O14" s="39"/>
      <c r="P14" s="21">
        <v>8</v>
      </c>
      <c r="Q14" s="3" t="s">
        <v>7</v>
      </c>
    </row>
    <row r="15" spans="1:18" x14ac:dyDescent="0.25">
      <c r="A15" s="4">
        <v>13</v>
      </c>
      <c r="B15" s="7">
        <v>429520</v>
      </c>
      <c r="C15" s="25">
        <v>0</v>
      </c>
      <c r="D15" s="25">
        <v>3</v>
      </c>
      <c r="E15" s="25">
        <v>4.25</v>
      </c>
      <c r="F15" s="25">
        <v>3</v>
      </c>
      <c r="G15" s="25">
        <v>5</v>
      </c>
      <c r="H15" s="25">
        <v>5</v>
      </c>
      <c r="I15" s="25">
        <v>5.5</v>
      </c>
      <c r="J15" s="25">
        <v>5</v>
      </c>
      <c r="K15" s="32">
        <f t="shared" si="1"/>
        <v>30.75</v>
      </c>
      <c r="L15" s="32">
        <f>$L$32-Tabel362623578910247[[#This Row],[aantal fouten]]</f>
        <v>19.75</v>
      </c>
      <c r="M15" s="33">
        <f t="shared" si="2"/>
        <v>3.8</v>
      </c>
      <c r="N15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5.9818181818181815</v>
      </c>
      <c r="O15" s="39"/>
      <c r="P15" s="22">
        <v>10</v>
      </c>
      <c r="Q15" s="3" t="s">
        <v>5</v>
      </c>
    </row>
    <row r="16" spans="1:18" x14ac:dyDescent="0.25">
      <c r="A16" s="4">
        <v>14</v>
      </c>
      <c r="B16" s="7">
        <v>429530</v>
      </c>
      <c r="C16" s="25">
        <v>2</v>
      </c>
      <c r="D16" s="25">
        <v>1</v>
      </c>
      <c r="E16" s="25">
        <v>4.25</v>
      </c>
      <c r="F16" s="25">
        <v>4</v>
      </c>
      <c r="G16" s="25">
        <v>4</v>
      </c>
      <c r="H16" s="25">
        <v>5</v>
      </c>
      <c r="I16" s="25">
        <v>5.25</v>
      </c>
      <c r="J16" s="25">
        <v>6</v>
      </c>
      <c r="K16" s="32">
        <f t="shared" si="1"/>
        <v>31.5</v>
      </c>
      <c r="L16" s="32">
        <f>$L$32-Tabel362623578910247[[#This Row],[aantal fouten]]</f>
        <v>19</v>
      </c>
      <c r="M16" s="33">
        <f t="shared" si="2"/>
        <v>3.7</v>
      </c>
      <c r="N16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4.9181818181818189</v>
      </c>
      <c r="O16" s="39"/>
    </row>
    <row r="17" spans="1:16" x14ac:dyDescent="0.25">
      <c r="A17" s="4">
        <v>15</v>
      </c>
      <c r="B17" s="7">
        <v>429572</v>
      </c>
      <c r="C17" s="25">
        <v>1</v>
      </c>
      <c r="D17" s="25">
        <v>1</v>
      </c>
      <c r="E17" s="25">
        <v>1.5</v>
      </c>
      <c r="F17" s="25">
        <v>5</v>
      </c>
      <c r="G17" s="25">
        <v>2</v>
      </c>
      <c r="H17" s="25">
        <v>2</v>
      </c>
      <c r="I17" s="25">
        <v>6</v>
      </c>
      <c r="J17" s="25">
        <v>4</v>
      </c>
      <c r="K17" s="32">
        <f t="shared" si="1"/>
        <v>22.5</v>
      </c>
      <c r="L17" s="32">
        <f>$L$32-Tabel362623578910247[[#This Row],[aantal fouten]]</f>
        <v>28</v>
      </c>
      <c r="M17" s="33">
        <f t="shared" si="2"/>
        <v>5.3</v>
      </c>
      <c r="N17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5.2909090909090901</v>
      </c>
      <c r="O17" s="39"/>
      <c r="P17" s="31"/>
    </row>
    <row r="18" spans="1:16" x14ac:dyDescent="0.25">
      <c r="A18" s="4">
        <v>16</v>
      </c>
      <c r="B18" s="7">
        <v>429606</v>
      </c>
      <c r="C18" s="25">
        <v>5</v>
      </c>
      <c r="D18" s="25">
        <v>0</v>
      </c>
      <c r="E18" s="25">
        <v>2.5</v>
      </c>
      <c r="F18" s="25">
        <v>5</v>
      </c>
      <c r="G18" s="25">
        <v>4</v>
      </c>
      <c r="H18" s="25">
        <v>1</v>
      </c>
      <c r="I18" s="25">
        <v>5.75</v>
      </c>
      <c r="J18" s="25">
        <v>3</v>
      </c>
      <c r="K18" s="32">
        <f t="shared" si="1"/>
        <v>26.25</v>
      </c>
      <c r="L18" s="32">
        <f>$L$32-Tabel362623578910247[[#This Row],[aantal fouten]]</f>
        <v>24.25</v>
      </c>
      <c r="M18" s="33">
        <f t="shared" si="2"/>
        <v>4.5999999999999996</v>
      </c>
      <c r="N18" s="41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4.536363636363637</v>
      </c>
      <c r="O18" s="40"/>
      <c r="P18" s="31"/>
    </row>
    <row r="19" spans="1:16" x14ac:dyDescent="0.25">
      <c r="A19" s="4">
        <v>17</v>
      </c>
      <c r="B19" s="7">
        <v>429719</v>
      </c>
      <c r="C19" s="25"/>
      <c r="D19" s="25"/>
      <c r="E19" s="25"/>
      <c r="F19" s="25"/>
      <c r="G19" s="25"/>
      <c r="H19" s="25"/>
      <c r="I19" s="25"/>
      <c r="J19" s="25"/>
      <c r="K19" s="32"/>
      <c r="L19" s="32"/>
      <c r="M19" s="33"/>
      <c r="N19" s="34"/>
      <c r="P19" s="31"/>
    </row>
    <row r="20" spans="1:16" x14ac:dyDescent="0.25">
      <c r="A20" s="4">
        <v>18</v>
      </c>
      <c r="B20" s="7">
        <v>429735</v>
      </c>
      <c r="C20" s="25">
        <v>0</v>
      </c>
      <c r="D20" s="25">
        <v>1</v>
      </c>
      <c r="E20" s="25">
        <v>3.25</v>
      </c>
      <c r="F20" s="25">
        <v>1</v>
      </c>
      <c r="G20" s="25">
        <v>4</v>
      </c>
      <c r="H20" s="25">
        <v>2</v>
      </c>
      <c r="I20" s="25">
        <v>6.5</v>
      </c>
      <c r="J20" s="25">
        <v>6</v>
      </c>
      <c r="K20" s="32">
        <f t="shared" ref="K20:K27" si="3">SUM(C20:J20)</f>
        <v>23.75</v>
      </c>
      <c r="L20" s="32">
        <f>$L$32-Tabel362623578910247[[#This Row],[aantal fouten]]</f>
        <v>26.75</v>
      </c>
      <c r="M20" s="33">
        <f t="shared" ref="M20:M26" si="4">ROUND(IF(($P$3&gt;=1),MIN(($P$3+(($L20*9)/$L$32)),(1+((($L20*9)/$L$32)*2)),(10-(((($L$32-$L20)*9)/$L$32)*0.5))),MAX(($P$3+(($L20*9)/$L$32)),(1+((($L20*9)/$L$32)*0.5)),(10-(((($L$32-$L20)*9)/$L$32)*2)))),1)</f>
        <v>5.0999999999999996</v>
      </c>
      <c r="N20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5.4</v>
      </c>
      <c r="O20" s="40"/>
      <c r="P20" s="31"/>
    </row>
    <row r="21" spans="1:16" ht="16.5" customHeight="1" x14ac:dyDescent="0.25">
      <c r="A21" s="4">
        <v>19</v>
      </c>
      <c r="B21" s="7">
        <v>429780</v>
      </c>
      <c r="C21" s="25">
        <v>1</v>
      </c>
      <c r="D21" s="25">
        <v>3</v>
      </c>
      <c r="E21" s="25">
        <v>4</v>
      </c>
      <c r="F21" s="25">
        <v>2</v>
      </c>
      <c r="G21" s="25">
        <v>1</v>
      </c>
      <c r="H21" s="25">
        <v>1</v>
      </c>
      <c r="I21" s="25">
        <v>2.25</v>
      </c>
      <c r="J21" s="25">
        <v>3</v>
      </c>
      <c r="K21" s="32">
        <f t="shared" si="3"/>
        <v>17.25</v>
      </c>
      <c r="L21" s="32">
        <f>$L$32-Tabel362623578910247[[#This Row],[aantal fouten]]</f>
        <v>33.25</v>
      </c>
      <c r="M21" s="33">
        <f t="shared" si="4"/>
        <v>6.2</v>
      </c>
      <c r="N21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5.9636363636363647</v>
      </c>
      <c r="O21" s="40"/>
      <c r="P21" s="31"/>
    </row>
    <row r="22" spans="1:16" ht="16.5" customHeight="1" x14ac:dyDescent="0.25">
      <c r="A22" s="4">
        <v>20</v>
      </c>
      <c r="B22" s="7">
        <v>429803</v>
      </c>
      <c r="C22" s="25">
        <v>2</v>
      </c>
      <c r="D22" s="25">
        <v>4</v>
      </c>
      <c r="E22" s="25">
        <v>4.25</v>
      </c>
      <c r="F22" s="25">
        <v>3</v>
      </c>
      <c r="G22" s="25">
        <v>2</v>
      </c>
      <c r="H22" s="25">
        <v>0.5</v>
      </c>
      <c r="I22" s="25">
        <v>7.25</v>
      </c>
      <c r="J22" s="25">
        <v>5</v>
      </c>
      <c r="K22" s="32">
        <f t="shared" si="3"/>
        <v>28</v>
      </c>
      <c r="L22" s="32">
        <f>$L$32-Tabel362623578910247[[#This Row],[aantal fouten]]</f>
        <v>22.5</v>
      </c>
      <c r="M22" s="33">
        <f t="shared" si="4"/>
        <v>4.3</v>
      </c>
      <c r="N22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4.7636363636363637</v>
      </c>
      <c r="O22" s="39"/>
      <c r="P22" s="31"/>
    </row>
    <row r="23" spans="1:16" ht="16.5" customHeight="1" x14ac:dyDescent="0.25">
      <c r="A23" s="4">
        <v>21</v>
      </c>
      <c r="B23" s="7">
        <v>429812</v>
      </c>
      <c r="C23" s="25">
        <v>0</v>
      </c>
      <c r="D23" s="25">
        <v>1</v>
      </c>
      <c r="E23" s="25">
        <v>3</v>
      </c>
      <c r="F23" s="25">
        <v>4</v>
      </c>
      <c r="G23" s="25">
        <v>5</v>
      </c>
      <c r="H23" s="25">
        <v>1.5</v>
      </c>
      <c r="I23" s="25">
        <v>4.5</v>
      </c>
      <c r="J23" s="25">
        <v>6</v>
      </c>
      <c r="K23" s="34">
        <f t="shared" si="3"/>
        <v>25</v>
      </c>
      <c r="L23" s="32">
        <f>$L$32-Tabel362623578910247[[#This Row],[aantal fouten]]</f>
        <v>25.5</v>
      </c>
      <c r="M23" s="33">
        <f t="shared" si="4"/>
        <v>4.8</v>
      </c>
      <c r="N23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5.7272727272727275</v>
      </c>
      <c r="O23" s="39"/>
      <c r="P23" s="31"/>
    </row>
    <row r="24" spans="1:16" x14ac:dyDescent="0.25">
      <c r="A24" s="4">
        <v>22</v>
      </c>
      <c r="B24" s="7">
        <v>429856</v>
      </c>
      <c r="C24" s="25">
        <v>2</v>
      </c>
      <c r="D24" s="25">
        <v>1</v>
      </c>
      <c r="E24" s="25">
        <v>4.5</v>
      </c>
      <c r="F24" s="25">
        <v>3</v>
      </c>
      <c r="G24" s="25">
        <v>4</v>
      </c>
      <c r="H24" s="25">
        <v>4.5</v>
      </c>
      <c r="I24" s="25">
        <v>5.75</v>
      </c>
      <c r="J24" s="25">
        <v>2</v>
      </c>
      <c r="K24" s="32">
        <f t="shared" si="3"/>
        <v>26.75</v>
      </c>
      <c r="L24" s="32">
        <f>$L$32-Tabel362623578910247[[#This Row],[aantal fouten]]</f>
        <v>23.75</v>
      </c>
      <c r="M24" s="33">
        <f t="shared" si="4"/>
        <v>4.5</v>
      </c>
      <c r="N24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5.2363636363636354</v>
      </c>
      <c r="O24" s="39"/>
      <c r="P24" s="31"/>
    </row>
    <row r="25" spans="1:16" x14ac:dyDescent="0.25">
      <c r="A25" s="4">
        <v>23</v>
      </c>
      <c r="B25" s="7">
        <v>429859</v>
      </c>
      <c r="C25" s="25">
        <v>1</v>
      </c>
      <c r="D25" s="25">
        <v>0</v>
      </c>
      <c r="E25" s="25">
        <v>1</v>
      </c>
      <c r="F25" s="25">
        <v>1</v>
      </c>
      <c r="G25" s="25">
        <v>2</v>
      </c>
      <c r="H25" s="25">
        <v>1.5</v>
      </c>
      <c r="I25" s="25">
        <v>4.25</v>
      </c>
      <c r="J25" s="25">
        <v>2</v>
      </c>
      <c r="K25" s="32">
        <f t="shared" si="3"/>
        <v>12.75</v>
      </c>
      <c r="L25" s="32">
        <f>$L$32-Tabel362623578910247[[#This Row],[aantal fouten]]</f>
        <v>37.75</v>
      </c>
      <c r="M25" s="33">
        <f t="shared" si="4"/>
        <v>7</v>
      </c>
      <c r="N25" s="41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5.4999999999999991</v>
      </c>
      <c r="O25" s="39"/>
      <c r="P25" s="31"/>
    </row>
    <row r="26" spans="1:16" x14ac:dyDescent="0.25">
      <c r="A26" s="4">
        <v>24</v>
      </c>
      <c r="B26" s="7">
        <v>430165</v>
      </c>
      <c r="C26" s="25">
        <v>0</v>
      </c>
      <c r="D26" s="25">
        <v>3</v>
      </c>
      <c r="E26" s="25">
        <v>0</v>
      </c>
      <c r="F26" s="25">
        <v>3</v>
      </c>
      <c r="G26" s="25">
        <v>0</v>
      </c>
      <c r="H26" s="25">
        <v>1.5</v>
      </c>
      <c r="I26" s="25">
        <v>0.75</v>
      </c>
      <c r="J26" s="25">
        <v>2</v>
      </c>
      <c r="K26" s="32">
        <f t="shared" si="3"/>
        <v>10.25</v>
      </c>
      <c r="L26" s="32">
        <f>$L$32-Tabel362623578910247[[#This Row],[aantal fouten]]</f>
        <v>40.25</v>
      </c>
      <c r="M26" s="33">
        <f t="shared" si="4"/>
        <v>7.5</v>
      </c>
      <c r="N26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8.1545454545454543</v>
      </c>
      <c r="O26" s="39"/>
      <c r="P26" s="31"/>
    </row>
    <row r="27" spans="1:16" x14ac:dyDescent="0.25">
      <c r="A27" s="4">
        <v>25</v>
      </c>
      <c r="B27" s="7">
        <v>430456</v>
      </c>
      <c r="C27" s="25"/>
      <c r="D27" s="25">
        <v>3</v>
      </c>
      <c r="E27" s="25">
        <v>4</v>
      </c>
      <c r="F27" s="25">
        <v>3.5</v>
      </c>
      <c r="G27" s="25">
        <v>2</v>
      </c>
      <c r="H27" s="25">
        <v>2.5</v>
      </c>
      <c r="I27" s="25">
        <v>5.25</v>
      </c>
      <c r="J27" s="25">
        <v>6</v>
      </c>
      <c r="K27" s="32">
        <f t="shared" si="3"/>
        <v>26.25</v>
      </c>
      <c r="L27" s="32">
        <f>$L$32-Tabel362623578910247[[#This Row],[aantal fouten]]</f>
        <v>24.25</v>
      </c>
      <c r="M27" s="33">
        <v>4</v>
      </c>
      <c r="N27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4.3090909090909095</v>
      </c>
      <c r="P27" s="31"/>
    </row>
    <row r="28" spans="1:16" x14ac:dyDescent="0.25">
      <c r="A28" s="4">
        <v>26</v>
      </c>
      <c r="B28" s="7">
        <v>430604</v>
      </c>
      <c r="C28" s="25">
        <v>2</v>
      </c>
      <c r="D28" s="25">
        <v>2</v>
      </c>
      <c r="E28" s="25">
        <v>2.75</v>
      </c>
      <c r="F28" s="25">
        <v>3.5</v>
      </c>
      <c r="G28" s="25">
        <v>2</v>
      </c>
      <c r="H28" s="25">
        <v>5</v>
      </c>
      <c r="I28" s="25">
        <v>3.5</v>
      </c>
      <c r="J28" s="25">
        <v>4</v>
      </c>
      <c r="K28" s="32">
        <f>SUM(C28:J28)</f>
        <v>24.75</v>
      </c>
      <c r="L28" s="32">
        <f>$L$32-Tabel362623578910247[[#This Row],[aantal fouten]]</f>
        <v>25.75</v>
      </c>
      <c r="M28" s="33">
        <f>ROUND(IF(($P$3&gt;=1),MIN(($P$3+(($L28*9)/$L$32)),(1+((($L28*9)/$L$32)*2)),(10-(((($L$32-$L28)*9)/$L$32)*0.5))),MAX(($P$3+(($L28*9)/$L$32)),(1+((($L28*9)/$L$32)*0.5)),(10-(((($L$32-$L28)*9)/$L$32)*2)))),1)</f>
        <v>4.9000000000000004</v>
      </c>
      <c r="N28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5.3545454545454545</v>
      </c>
      <c r="O28" s="39"/>
      <c r="P28" s="31"/>
    </row>
    <row r="29" spans="1:16" x14ac:dyDescent="0.25">
      <c r="A29" s="4">
        <v>27</v>
      </c>
      <c r="B29" s="42">
        <v>430720</v>
      </c>
      <c r="C29" s="25"/>
      <c r="D29" s="25"/>
      <c r="E29" s="25"/>
      <c r="F29" s="25"/>
      <c r="G29" s="25"/>
      <c r="H29" s="25"/>
      <c r="I29" s="25"/>
      <c r="J29" s="25"/>
      <c r="K29" s="32"/>
      <c r="L29" s="32"/>
      <c r="M29" s="33"/>
      <c r="N29" s="34"/>
      <c r="O29" s="39"/>
      <c r="P29" s="31"/>
    </row>
    <row r="30" spans="1:16" x14ac:dyDescent="0.25">
      <c r="A30" s="4">
        <v>28</v>
      </c>
      <c r="B30" s="7">
        <v>430962</v>
      </c>
      <c r="C30" s="25">
        <v>1</v>
      </c>
      <c r="D30" s="25">
        <v>1</v>
      </c>
      <c r="E30" s="25">
        <v>4</v>
      </c>
      <c r="F30" s="25">
        <v>0.5</v>
      </c>
      <c r="G30" s="25">
        <v>2</v>
      </c>
      <c r="H30" s="25">
        <v>1.5</v>
      </c>
      <c r="I30" s="25">
        <v>3</v>
      </c>
      <c r="J30" s="25">
        <v>7</v>
      </c>
      <c r="K30" s="32">
        <f>SUM(C30:J30)</f>
        <v>20</v>
      </c>
      <c r="L30" s="32">
        <f>$L$32-Tabel362623578910247[[#This Row],[aantal fouten]]</f>
        <v>30.5</v>
      </c>
      <c r="M30" s="33">
        <f>ROUND(IF(($P$3&gt;=1),MIN(($P$3+(($L30*9)/$L$32)),(1+((($L30*9)/$L$32)*2)),(10-(((($L$32-$L30)*9)/$L$32)*0.5))),MAX(($P$3+(($L30*9)/$L$32)),(1+((($L30*9)/$L$32)*0.5)),(10-(((($L$32-$L30)*9)/$L$32)*2)))),1)</f>
        <v>5.7</v>
      </c>
      <c r="N30" s="34">
        <f>((Tabel362623578910247[[#This Row],[cijfer eindtoets 3]]*2)+(Tabel362623578910356[[#This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1]])/11</f>
        <v>4.9909090909090912</v>
      </c>
      <c r="O30" s="39"/>
      <c r="P30" s="31"/>
    </row>
    <row r="31" spans="1:16" x14ac:dyDescent="0.25">
      <c r="B31" s="11" t="s">
        <v>12</v>
      </c>
      <c r="C31" s="32">
        <f t="shared" ref="C31:N31" si="5">AVERAGE(C3:C30)</f>
        <v>1.4090909090909092</v>
      </c>
      <c r="D31" s="32">
        <f t="shared" si="5"/>
        <v>1.76</v>
      </c>
      <c r="E31" s="32">
        <f t="shared" si="5"/>
        <v>2.59</v>
      </c>
      <c r="F31" s="32">
        <f t="shared" si="5"/>
        <v>2.48</v>
      </c>
      <c r="G31" s="32">
        <f t="shared" si="5"/>
        <v>2.44</v>
      </c>
      <c r="H31" s="32">
        <f t="shared" si="5"/>
        <v>2.2200000000000002</v>
      </c>
      <c r="I31" s="32">
        <f t="shared" si="5"/>
        <v>4.0564</v>
      </c>
      <c r="J31" s="32">
        <f t="shared" si="5"/>
        <v>3.8</v>
      </c>
      <c r="K31" s="32">
        <f t="shared" si="5"/>
        <v>20.586399999999998</v>
      </c>
      <c r="L31" s="32">
        <f t="shared" si="5"/>
        <v>29.913600000000002</v>
      </c>
      <c r="M31" s="32">
        <f t="shared" si="5"/>
        <v>5.5760000000000005</v>
      </c>
      <c r="N31" s="32">
        <f t="shared" si="5"/>
        <v>5.8250909090909104</v>
      </c>
    </row>
    <row r="32" spans="1:16" x14ac:dyDescent="0.25">
      <c r="B32" s="11" t="s">
        <v>11</v>
      </c>
      <c r="C32" s="31">
        <v>6</v>
      </c>
      <c r="D32" s="31">
        <v>5</v>
      </c>
      <c r="E32" s="31">
        <v>5</v>
      </c>
      <c r="F32" s="31">
        <v>5</v>
      </c>
      <c r="G32" s="31">
        <v>5</v>
      </c>
      <c r="H32" s="31">
        <v>5</v>
      </c>
      <c r="I32" s="31">
        <v>9.5</v>
      </c>
      <c r="J32" s="31">
        <v>10</v>
      </c>
      <c r="K32" s="31">
        <f>L32</f>
        <v>50.5</v>
      </c>
      <c r="L32" s="31">
        <f>SUM(C32:J32)</f>
        <v>50.5</v>
      </c>
      <c r="M32" s="31">
        <v>10</v>
      </c>
      <c r="N32" s="31">
        <v>10</v>
      </c>
    </row>
    <row r="33" spans="3:16" x14ac:dyDescent="0.25">
      <c r="C33" s="24">
        <f>C32/3</f>
        <v>2</v>
      </c>
      <c r="D33" s="24">
        <f t="shared" ref="D33:J33" si="6">D32/3</f>
        <v>1.6666666666666667</v>
      </c>
      <c r="E33" s="24">
        <f t="shared" si="6"/>
        <v>1.6666666666666667</v>
      </c>
      <c r="F33" s="24">
        <f t="shared" si="6"/>
        <v>1.6666666666666667</v>
      </c>
      <c r="G33" s="24">
        <f t="shared" si="6"/>
        <v>1.6666666666666667</v>
      </c>
      <c r="H33" s="24">
        <f t="shared" si="6"/>
        <v>1.6666666666666667</v>
      </c>
      <c r="I33" s="24">
        <f t="shared" si="6"/>
        <v>3.1666666666666665</v>
      </c>
      <c r="J33" s="24">
        <f t="shared" si="6"/>
        <v>3.3333333333333335</v>
      </c>
    </row>
    <row r="43" spans="3:16" x14ac:dyDescent="0.25">
      <c r="P43" s="31"/>
    </row>
  </sheetData>
  <conditionalFormatting sqref="P6:P9 P11:P15">
    <cfRule type="colorScale" priority="2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8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J3:J10 J12:J30">
    <cfRule type="colorScale" priority="1">
      <colorScale>
        <cfvo type="num" val="0"/>
        <cfvo type="num" val="$J$33"/>
        <cfvo type="num" val="$J$32"/>
        <color rgb="FF00B050"/>
        <color rgb="FFFFFF00"/>
        <color rgb="FFFF0000"/>
      </colorScale>
    </cfRule>
    <cfRule type="colorScale" priority="9">
      <colorScale>
        <cfvo type="num" val="0"/>
        <cfvo type="num" val="$J$33"/>
        <cfvo type="num" val="$J$32"/>
        <color rgb="FF00B050"/>
        <color rgb="FFFFFF00"/>
        <color rgb="FFFF0000"/>
      </colorScale>
    </cfRule>
    <cfRule type="colorScale" priority="33">
      <colorScale>
        <cfvo type="num" val="0"/>
        <cfvo type="num" val="$J$33"/>
        <cfvo type="num" val="$J$32"/>
        <color rgb="FF00B050"/>
        <color rgb="FFFFFF00"/>
        <color rgb="FFFF0000"/>
      </colorScale>
    </cfRule>
    <cfRule type="colorScale" priority="3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F10 C12:F30 C11">
    <cfRule type="colorScale" priority="15">
      <colorScale>
        <cfvo type="num" val="0"/>
        <cfvo type="num" val="$C$33"/>
        <cfvo type="num" val="$C$32"/>
        <color rgb="FF00B050"/>
        <color rgb="FFFFFF00"/>
        <color rgb="FFFF0000"/>
      </colorScale>
    </cfRule>
    <cfRule type="colorScale" priority="37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G3:H10 G12:H30">
    <cfRule type="colorScale" priority="5">
      <colorScale>
        <cfvo type="num" val="0"/>
        <cfvo type="num" val="$G$33"/>
        <cfvo type="num" val="$G$32"/>
        <color rgb="FF00B050"/>
        <color rgb="FFFFFF00"/>
        <color rgb="FFFF0000"/>
      </colorScale>
    </cfRule>
    <cfRule type="colorScale" priority="14">
      <colorScale>
        <cfvo type="num" val="0"/>
        <cfvo type="num" val="$G$33"/>
        <cfvo type="num" val="$G$32"/>
        <color rgb="FF00B050"/>
        <color rgb="FFFFFF00"/>
        <color rgb="FFFF0000"/>
      </colorScale>
    </cfRule>
    <cfRule type="colorScale" priority="38">
      <colorScale>
        <cfvo type="num" val="0"/>
        <cfvo type="num" val="$G$33"/>
        <cfvo type="num" val="$G$32"/>
        <color rgb="FF00B050"/>
        <color rgb="FFFFFF00"/>
        <color rgb="FFFF0000"/>
      </colorScale>
    </cfRule>
  </conditionalFormatting>
  <conditionalFormatting sqref="C3:C30">
    <cfRule type="colorScale" priority="8">
      <colorScale>
        <cfvo type="num" val="0"/>
        <cfvo type="num" val="$C$33"/>
        <cfvo type="num" val="$C$32"/>
        <color rgb="FF00B050"/>
        <color rgb="FFFFFF00"/>
        <color rgb="FFFF0000"/>
      </colorScale>
    </cfRule>
    <cfRule type="colorScale" priority="13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D3:H10 D12:H30">
    <cfRule type="colorScale" priority="12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F3:F10 F12:F30">
    <cfRule type="colorScale" priority="6">
      <colorScale>
        <cfvo type="num" val="0"/>
        <cfvo type="num" val="$F$33"/>
        <cfvo type="num" val="$F$32"/>
        <color rgb="FF00B050"/>
        <color rgb="FFFFFF00"/>
        <color rgb="FFFF0000"/>
      </colorScale>
    </cfRule>
    <cfRule type="colorScale" priority="11">
      <colorScale>
        <cfvo type="num" val="0"/>
        <cfvo type="num" val="$F$33"/>
        <cfvo type="num" val="$F$32"/>
        <color rgb="FF00B050"/>
        <color rgb="FFFFFF00"/>
        <color rgb="FFFF0000"/>
      </colorScale>
    </cfRule>
  </conditionalFormatting>
  <conditionalFormatting sqref="D3:E10">
    <cfRule type="colorScale" priority="7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I3:I10 I12:I30">
    <cfRule type="colorScale" priority="2">
      <colorScale>
        <cfvo type="num" val="0"/>
        <cfvo type="num" val="$I$33"/>
        <cfvo type="num" val="$I$32"/>
        <color rgb="FF00B050"/>
        <color rgb="FFFFFF00"/>
        <color rgb="FFFF0000"/>
      </colorScale>
    </cfRule>
  </conditionalFormatting>
  <conditionalFormatting sqref="I3:J10 I12:J30">
    <cfRule type="colorScale" priority="289">
      <colorScale>
        <cfvo type="num" val="0"/>
        <cfvo type="num" val="#REF!"/>
        <cfvo type="num" val="#REF!"/>
        <color rgb="FF00B050"/>
        <color rgb="FFFFFF00"/>
        <color rgb="FFFF0000"/>
      </colorScale>
    </cfRule>
    <cfRule type="colorScale" priority="290">
      <colorScale>
        <cfvo type="num" val="0"/>
        <cfvo type="num" val="#REF!"/>
        <cfvo type="num" val="5"/>
        <color rgb="FF00B050"/>
        <color rgb="FFFFFF00"/>
        <color rgb="FFFF0000"/>
      </colorScale>
    </cfRule>
  </conditionalFormatting>
  <conditionalFormatting sqref="I3:J10 I12:J30">
    <cfRule type="colorScale" priority="291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292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I3:J10 I12:J30">
    <cfRule type="colorScale" priority="293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29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I3:J10 I12:J30">
    <cfRule type="colorScale" priority="29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96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3:J10 I12:J30">
    <cfRule type="colorScale" priority="297">
      <colorScale>
        <cfvo type="num" val="0"/>
        <cfvo type="formula" val="$C$32/3"/>
        <cfvo type="num" val="10"/>
        <color rgb="FF00B050"/>
        <color rgb="FFFFFF00"/>
        <color rgb="FFFF0000"/>
      </colorScale>
    </cfRule>
    <cfRule type="colorScale" priority="29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9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I3:I10 I12:I30">
    <cfRule type="colorScale" priority="302">
      <colorScale>
        <cfvo type="num" val="0"/>
        <cfvo type="num" val="#REF!"/>
        <cfvo type="num" val="#REF!"/>
        <color rgb="FF00B050"/>
        <color rgb="FFFFFF00"/>
        <color rgb="FFFF0000"/>
      </colorScale>
    </cfRule>
    <cfRule type="colorScale" priority="303">
      <colorScale>
        <cfvo type="num" val="0"/>
        <cfvo type="num" val="#REF!"/>
        <cfvo type="num" val="#REF!"/>
        <color rgb="FF00B050"/>
        <color rgb="FFFFFF00"/>
        <color rgb="FFFF0000"/>
      </colorScale>
    </cfRule>
    <cfRule type="colorScale" priority="30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0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7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7109375" style="31" customWidth="1"/>
    <col min="2" max="2" width="14.7109375" style="31" customWidth="1"/>
    <col min="3" max="5" width="8.7109375" style="31" customWidth="1"/>
    <col min="6" max="6" width="8.7109375" style="28" customWidth="1"/>
    <col min="7" max="7" width="20.7109375" style="3" customWidth="1"/>
    <col min="8" max="8" width="3.28515625" style="3" bestFit="1" customWidth="1"/>
    <col min="9" max="16384" width="9.140625" style="3"/>
  </cols>
  <sheetData>
    <row r="1" spans="1:10" ht="15.75" x14ac:dyDescent="0.25">
      <c r="C1" s="2" t="s">
        <v>54</v>
      </c>
    </row>
    <row r="2" spans="1:10" s="7" customFormat="1" ht="90.75" customHeight="1" x14ac:dyDescent="0.25">
      <c r="A2" s="26" t="s">
        <v>23</v>
      </c>
      <c r="B2" s="46" t="s">
        <v>10</v>
      </c>
      <c r="C2" s="6" t="s">
        <v>9</v>
      </c>
      <c r="D2" s="6" t="s">
        <v>14</v>
      </c>
      <c r="E2" s="6" t="s">
        <v>53</v>
      </c>
      <c r="F2" s="36" t="s">
        <v>26</v>
      </c>
    </row>
    <row r="3" spans="1:10" x14ac:dyDescent="0.25">
      <c r="A3" s="4">
        <v>1</v>
      </c>
      <c r="B3" s="42">
        <v>426819</v>
      </c>
      <c r="C3" s="32">
        <v>7</v>
      </c>
      <c r="D3" s="32">
        <f>$D$32-Tabel362623578910356[[#This Row],[aantal fouten]]</f>
        <v>15</v>
      </c>
      <c r="E3" s="33">
        <f t="shared" ref="E3:E19" si="0">ROUND(IF(($H$3&gt;=1),MIN(($H$3+(($D3*9)/$D$32)),(1+((($D3*9)/$D$32)*2)),(10-(((($D$32-$D3)*9)/$D$32)*0.5))),MAX(($H$3+(($D3*9)/$D$32)),(1+((($D3*9)/$D$32)*0.5)),(10-(((($D$32-$D3)*9)/$D$32)*2)))),1)</f>
        <v>6.1</v>
      </c>
      <c r="F3" s="34"/>
      <c r="G3" s="9" t="s">
        <v>13</v>
      </c>
      <c r="H3" s="32">
        <v>0</v>
      </c>
      <c r="I3" s="10"/>
    </row>
    <row r="4" spans="1:10" x14ac:dyDescent="0.25">
      <c r="A4" s="4">
        <v>2</v>
      </c>
      <c r="B4" s="7">
        <v>427430</v>
      </c>
      <c r="C4" s="32">
        <v>3</v>
      </c>
      <c r="D4" s="32">
        <f>$D$32-Tabel362623578910356[[#This Row],[aantal fouten]]</f>
        <v>19</v>
      </c>
      <c r="E4" s="33">
        <f t="shared" si="0"/>
        <v>7.8</v>
      </c>
      <c r="F4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7.3999999999999995</v>
      </c>
    </row>
    <row r="5" spans="1:10" x14ac:dyDescent="0.25">
      <c r="A5" s="4">
        <v>3</v>
      </c>
      <c r="B5" s="7">
        <v>427990</v>
      </c>
      <c r="C5" s="32">
        <v>4</v>
      </c>
      <c r="D5" s="32">
        <f>$D$32-Tabel362623578910356[[#This Row],[aantal fouten]]</f>
        <v>18</v>
      </c>
      <c r="E5" s="33">
        <f t="shared" si="0"/>
        <v>7.4</v>
      </c>
      <c r="F5" s="41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6.4555555555555566</v>
      </c>
      <c r="G5" s="11"/>
    </row>
    <row r="6" spans="1:10" x14ac:dyDescent="0.25">
      <c r="A6" s="4">
        <v>4</v>
      </c>
      <c r="B6" s="7">
        <v>428951</v>
      </c>
      <c r="C6" s="32">
        <v>7</v>
      </c>
      <c r="D6" s="32">
        <f>$D$32-Tabel362623578910356[[#This Row],[aantal fouten]]</f>
        <v>15</v>
      </c>
      <c r="E6" s="33">
        <f t="shared" si="0"/>
        <v>6.1</v>
      </c>
      <c r="F6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5.9888888888888889</v>
      </c>
      <c r="H6"/>
      <c r="I6"/>
      <c r="J6"/>
    </row>
    <row r="7" spans="1:10" x14ac:dyDescent="0.25">
      <c r="A7" s="4">
        <v>5</v>
      </c>
      <c r="B7" s="7">
        <v>429155</v>
      </c>
      <c r="C7" s="32">
        <v>9</v>
      </c>
      <c r="D7" s="32">
        <f>$D$32-Tabel362623578910356[[#This Row],[aantal fouten]]</f>
        <v>13</v>
      </c>
      <c r="E7" s="33">
        <f t="shared" si="0"/>
        <v>5.3</v>
      </c>
      <c r="F7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5.2666666666666666</v>
      </c>
      <c r="H7"/>
      <c r="I7"/>
      <c r="J7"/>
    </row>
    <row r="8" spans="1:10" x14ac:dyDescent="0.25">
      <c r="A8" s="4">
        <v>6</v>
      </c>
      <c r="B8" s="7">
        <v>429166</v>
      </c>
      <c r="C8" s="32">
        <v>7</v>
      </c>
      <c r="D8" s="32">
        <f>$D$32-Tabel362623578910356[[#This Row],[aantal fouten]]</f>
        <v>15</v>
      </c>
      <c r="E8" s="33">
        <f t="shared" si="0"/>
        <v>6.1</v>
      </c>
      <c r="F8" s="41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8.4555555555555557</v>
      </c>
      <c r="H8"/>
      <c r="I8"/>
      <c r="J8"/>
    </row>
    <row r="9" spans="1:10" x14ac:dyDescent="0.25">
      <c r="A9" s="4">
        <v>7</v>
      </c>
      <c r="B9" s="7">
        <v>429170</v>
      </c>
      <c r="C9" s="32">
        <v>9</v>
      </c>
      <c r="D9" s="32">
        <f>$D$32-Tabel362623578910356[[#This Row],[aantal fouten]]</f>
        <v>13</v>
      </c>
      <c r="E9" s="33">
        <f t="shared" si="0"/>
        <v>5.3</v>
      </c>
      <c r="F9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6.9888888888888889</v>
      </c>
      <c r="H9"/>
      <c r="I9"/>
      <c r="J9"/>
    </row>
    <row r="10" spans="1:10" x14ac:dyDescent="0.25">
      <c r="A10" s="4">
        <v>8</v>
      </c>
      <c r="B10" s="7">
        <v>429234</v>
      </c>
      <c r="C10" s="32">
        <v>12</v>
      </c>
      <c r="D10" s="32">
        <f>$D$32-Tabel362623578910356[[#This Row],[aantal fouten]]</f>
        <v>10</v>
      </c>
      <c r="E10" s="33">
        <f t="shared" si="0"/>
        <v>4.0999999999999996</v>
      </c>
      <c r="F10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5.0444444444444443</v>
      </c>
      <c r="H10"/>
      <c r="I10"/>
      <c r="J10"/>
    </row>
    <row r="11" spans="1:10" x14ac:dyDescent="0.25">
      <c r="A11" s="4">
        <v>9</v>
      </c>
      <c r="B11" s="7">
        <v>429257</v>
      </c>
      <c r="C11" s="32">
        <v>5</v>
      </c>
      <c r="D11" s="32">
        <f>$D$32-Tabel362623578910356[[#This Row],[aantal fouten]]</f>
        <v>17</v>
      </c>
      <c r="E11" s="33">
        <f t="shared" si="0"/>
        <v>7</v>
      </c>
      <c r="F11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6.2111111111111121</v>
      </c>
      <c r="H11"/>
      <c r="I11"/>
      <c r="J11"/>
    </row>
    <row r="12" spans="1:10" x14ac:dyDescent="0.25">
      <c r="A12" s="4">
        <v>10</v>
      </c>
      <c r="B12" s="7">
        <v>429265</v>
      </c>
      <c r="C12" s="32">
        <v>9</v>
      </c>
      <c r="D12" s="32">
        <f>$D$32-Tabel362623578910356[[#This Row],[aantal fouten]]</f>
        <v>13</v>
      </c>
      <c r="E12" s="33">
        <f t="shared" si="0"/>
        <v>5.3</v>
      </c>
      <c r="F12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6.5888888888888895</v>
      </c>
      <c r="H12"/>
      <c r="I12"/>
      <c r="J12"/>
    </row>
    <row r="13" spans="1:10" x14ac:dyDescent="0.25">
      <c r="A13" s="4">
        <v>11</v>
      </c>
      <c r="B13" s="7">
        <v>429407</v>
      </c>
      <c r="C13" s="32">
        <v>8</v>
      </c>
      <c r="D13" s="32">
        <f>$D$32-Tabel362623578910356[[#This Row],[aantal fouten]]</f>
        <v>14</v>
      </c>
      <c r="E13" s="33">
        <f t="shared" si="0"/>
        <v>5.7</v>
      </c>
      <c r="F13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5.6999999999999993</v>
      </c>
      <c r="H13"/>
      <c r="I13"/>
      <c r="J13"/>
    </row>
    <row r="14" spans="1:10" x14ac:dyDescent="0.25">
      <c r="A14" s="4">
        <v>12</v>
      </c>
      <c r="B14" s="7">
        <v>429496</v>
      </c>
      <c r="C14" s="32">
        <v>6</v>
      </c>
      <c r="D14" s="32">
        <f>$D$32-Tabel362623578910356[[#This Row],[aantal fouten]]</f>
        <v>16</v>
      </c>
      <c r="E14" s="33">
        <f t="shared" si="0"/>
        <v>6.5</v>
      </c>
      <c r="F14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5.7333333333333325</v>
      </c>
      <c r="H14"/>
      <c r="I14"/>
      <c r="J14"/>
    </row>
    <row r="15" spans="1:10" x14ac:dyDescent="0.25">
      <c r="A15" s="4">
        <v>13</v>
      </c>
      <c r="B15" s="7">
        <v>429520</v>
      </c>
      <c r="C15" s="32">
        <v>6</v>
      </c>
      <c r="D15" s="32">
        <f>$D$32-Tabel362623578910356[[#This Row],[aantal fouten]]</f>
        <v>16</v>
      </c>
      <c r="E15" s="33">
        <f t="shared" si="0"/>
        <v>6.5</v>
      </c>
      <c r="F15" s="41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6.4666666666666659</v>
      </c>
      <c r="H15"/>
      <c r="I15"/>
      <c r="J15"/>
    </row>
    <row r="16" spans="1:10" x14ac:dyDescent="0.25">
      <c r="A16" s="4">
        <v>14</v>
      </c>
      <c r="B16" s="7">
        <v>429530</v>
      </c>
      <c r="C16" s="32">
        <v>5</v>
      </c>
      <c r="D16" s="32">
        <f>$D$32-Tabel362623578910356[[#This Row],[aantal fouten]]</f>
        <v>17</v>
      </c>
      <c r="E16" s="33">
        <f t="shared" si="0"/>
        <v>7</v>
      </c>
      <c r="F16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5.1888888888888891</v>
      </c>
      <c r="H16"/>
      <c r="I16"/>
      <c r="J16"/>
    </row>
    <row r="17" spans="1:10" x14ac:dyDescent="0.25">
      <c r="A17" s="4">
        <v>15</v>
      </c>
      <c r="B17" s="7">
        <v>429572</v>
      </c>
      <c r="C17" s="32">
        <v>6</v>
      </c>
      <c r="D17" s="32">
        <f>$D$32-Tabel362623578910356[[#This Row],[aantal fouten]]</f>
        <v>16</v>
      </c>
      <c r="E17" s="33">
        <f t="shared" si="0"/>
        <v>6.5</v>
      </c>
      <c r="F17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5.2888888888888888</v>
      </c>
      <c r="H17"/>
      <c r="I17"/>
      <c r="J17"/>
    </row>
    <row r="18" spans="1:10" x14ac:dyDescent="0.25">
      <c r="A18" s="4">
        <v>16</v>
      </c>
      <c r="B18" s="7">
        <v>429606</v>
      </c>
      <c r="C18" s="32">
        <v>10</v>
      </c>
      <c r="D18" s="32">
        <f>$D$32-Tabel362623578910356[[#This Row],[aantal fouten]]</f>
        <v>12</v>
      </c>
      <c r="E18" s="33">
        <f t="shared" si="0"/>
        <v>4.9000000000000004</v>
      </c>
      <c r="F18" s="41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4.5222222222222221</v>
      </c>
      <c r="H18"/>
      <c r="I18"/>
      <c r="J18"/>
    </row>
    <row r="19" spans="1:10" x14ac:dyDescent="0.25">
      <c r="A19" s="4">
        <v>17</v>
      </c>
      <c r="B19" s="7">
        <v>429719</v>
      </c>
      <c r="C19" s="32">
        <v>4</v>
      </c>
      <c r="D19" s="32">
        <f>$D$32-Tabel362623578910356[[#This Row],[aantal fouten]]</f>
        <v>18</v>
      </c>
      <c r="E19" s="33">
        <f t="shared" si="0"/>
        <v>7.4</v>
      </c>
      <c r="F19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6.5555555555555554</v>
      </c>
      <c r="H19" s="31"/>
    </row>
    <row r="20" spans="1:10" x14ac:dyDescent="0.25">
      <c r="A20" s="4">
        <v>18</v>
      </c>
      <c r="B20" s="7">
        <v>429735</v>
      </c>
      <c r="C20" s="32">
        <v>11</v>
      </c>
      <c r="D20" s="32">
        <f>$D$32-Tabel362623578910356[[#This Row],[aantal fouten]]</f>
        <v>11</v>
      </c>
      <c r="E20" s="33">
        <f>ROUND(IF(($H$3&gt;=1),MIN(($H$3+(($D20*9)/$D$32)),(1+((($D20*9)/$D$32)*2)),(10-(((($D$32-$D20)*9)/$D$32)*0.5))),MAX(($H$3+(($D20*9)/$D$32)),(1+((($D20*9)/$D$32)*0.5)),(10-(((($D$32-$D20)*9)/$D$32)*2)))),1)</f>
        <v>4.5</v>
      </c>
      <c r="F20" s="41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5.4666666666666668</v>
      </c>
      <c r="H20" s="31"/>
    </row>
    <row r="21" spans="1:10" ht="16.5" customHeight="1" x14ac:dyDescent="0.25">
      <c r="A21" s="4">
        <v>19</v>
      </c>
      <c r="B21" s="7">
        <v>429780</v>
      </c>
      <c r="C21" s="32">
        <v>8</v>
      </c>
      <c r="D21" s="32">
        <f>$D$32-Tabel362623578910356[[#This Row],[aantal fouten]]</f>
        <v>14</v>
      </c>
      <c r="E21" s="33">
        <f t="shared" ref="E21:E28" si="1">ROUND(IF(($H$3&gt;=1),MIN(($H$3+(($D21*9)/$D$32)),(1+((($D21*9)/$D$32)*2)),(10-(((($D$32-$D21)*9)/$D$32)*0.5))),MAX(($H$3+(($D21*9)/$D$32)),(1+((($D21*9)/$D$32)*0.5)),(10-(((($D$32-$D21)*9)/$D$32)*2)))),1)</f>
        <v>5.7</v>
      </c>
      <c r="F21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5.9111111111111114</v>
      </c>
      <c r="H21" s="31"/>
    </row>
    <row r="22" spans="1:10" ht="16.5" customHeight="1" x14ac:dyDescent="0.25">
      <c r="A22" s="4">
        <v>20</v>
      </c>
      <c r="B22" s="7">
        <v>429803</v>
      </c>
      <c r="C22" s="32">
        <v>7</v>
      </c>
      <c r="D22" s="32">
        <f>$D$32-Tabel362623578910356[[#This Row],[aantal fouten]]</f>
        <v>15</v>
      </c>
      <c r="E22" s="33">
        <f t="shared" si="1"/>
        <v>6.1</v>
      </c>
      <c r="F22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4.8666666666666663</v>
      </c>
      <c r="H22" s="31"/>
    </row>
    <row r="23" spans="1:10" ht="16.5" customHeight="1" x14ac:dyDescent="0.25">
      <c r="A23" s="4">
        <v>21</v>
      </c>
      <c r="B23" s="7">
        <v>429812</v>
      </c>
      <c r="C23" s="32">
        <v>11</v>
      </c>
      <c r="D23" s="32">
        <f>$D$32-Tabel362623578910356[[#This Row],[aantal fouten]]</f>
        <v>11</v>
      </c>
      <c r="E23" s="33">
        <f t="shared" si="1"/>
        <v>4.5</v>
      </c>
      <c r="F23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5.9333333333333336</v>
      </c>
      <c r="H23" s="31"/>
    </row>
    <row r="24" spans="1:10" x14ac:dyDescent="0.25">
      <c r="A24" s="4">
        <v>22</v>
      </c>
      <c r="B24" s="7">
        <v>429856</v>
      </c>
      <c r="C24" s="32">
        <v>11</v>
      </c>
      <c r="D24" s="32">
        <f>$D$32-Tabel362623578910356[[#This Row],[aantal fouten]]</f>
        <v>11</v>
      </c>
      <c r="E24" s="33">
        <f t="shared" si="1"/>
        <v>4.5</v>
      </c>
      <c r="F24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5.3999999999999995</v>
      </c>
      <c r="H24" s="31"/>
    </row>
    <row r="25" spans="1:10" x14ac:dyDescent="0.25">
      <c r="A25" s="4">
        <v>23</v>
      </c>
      <c r="B25" s="7">
        <v>429859</v>
      </c>
      <c r="C25" s="32">
        <v>7</v>
      </c>
      <c r="D25" s="32">
        <f>$D$32-Tabel362623578910356[[#This Row],[aantal fouten]]</f>
        <v>15</v>
      </c>
      <c r="E25" s="33">
        <f t="shared" si="1"/>
        <v>6.1</v>
      </c>
      <c r="F25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5.1666666666666661</v>
      </c>
      <c r="H25" s="31"/>
    </row>
    <row r="26" spans="1:10" x14ac:dyDescent="0.25">
      <c r="A26" s="4">
        <v>24</v>
      </c>
      <c r="B26" s="7">
        <v>430165</v>
      </c>
      <c r="C26" s="32">
        <v>1</v>
      </c>
      <c r="D26" s="32">
        <f>$D$32-Tabel362623578910356[[#This Row],[aantal fouten]]</f>
        <v>21</v>
      </c>
      <c r="E26" s="33">
        <f t="shared" si="1"/>
        <v>9.1999999999999993</v>
      </c>
      <c r="F26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8.3000000000000007</v>
      </c>
      <c r="H26" s="31"/>
    </row>
    <row r="27" spans="1:10" x14ac:dyDescent="0.25">
      <c r="A27" s="4">
        <v>25</v>
      </c>
      <c r="B27" s="7">
        <v>430456</v>
      </c>
      <c r="C27" s="32">
        <v>11</v>
      </c>
      <c r="D27" s="32">
        <f>$D$32-Tabel362623578910356[[#This Row],[aantal fouten]]</f>
        <v>11</v>
      </c>
      <c r="E27" s="33">
        <f t="shared" si="1"/>
        <v>4.5</v>
      </c>
      <c r="F27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4.3777777777777782</v>
      </c>
      <c r="H27" s="31"/>
    </row>
    <row r="28" spans="1:10" x14ac:dyDescent="0.25">
      <c r="A28" s="4">
        <v>26</v>
      </c>
      <c r="B28" s="7">
        <v>430604</v>
      </c>
      <c r="C28" s="32">
        <v>9</v>
      </c>
      <c r="D28" s="32">
        <f>$D$32-Tabel362623578910356[[#This Row],[aantal fouten]]</f>
        <v>13</v>
      </c>
      <c r="E28" s="33">
        <f t="shared" si="1"/>
        <v>5.3</v>
      </c>
      <c r="F28" s="41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5.4555555555555557</v>
      </c>
      <c r="H28" s="31"/>
    </row>
    <row r="29" spans="1:10" x14ac:dyDescent="0.25">
      <c r="A29" s="4">
        <v>27</v>
      </c>
      <c r="B29" s="7">
        <v>430720</v>
      </c>
      <c r="C29" s="32">
        <v>12</v>
      </c>
      <c r="D29" s="32">
        <f>$D$32-Tabel362623578910356[[#This Row],[aantal fouten]]</f>
        <v>10</v>
      </c>
      <c r="E29" s="33">
        <f>ROUND(IF(($H$3&gt;=1),MIN(($H$3+(($D29*9)/$D$32)),(1+((($D29*9)/$D$32)*2)),(10-(((($D$32-$D29)*9)/$D$32)*0.5))),MAX(($H$3+(($D29*9)/$D$32)),(1+((($D29*9)/$D$32)*0.5)),(10-(((($D$32-$D29)*9)/$D$32)*2)))),1)</f>
        <v>4.0999999999999996</v>
      </c>
      <c r="F29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5.4222222222222225</v>
      </c>
      <c r="H29" s="31"/>
    </row>
    <row r="30" spans="1:10" x14ac:dyDescent="0.25">
      <c r="A30" s="4">
        <v>28</v>
      </c>
      <c r="B30" s="7">
        <v>430962</v>
      </c>
      <c r="C30" s="32">
        <v>7</v>
      </c>
      <c r="D30" s="32">
        <f>$D$32-Tabel362623578910356[[#This Row],[aantal fouten]]</f>
        <v>15</v>
      </c>
      <c r="E30" s="33">
        <f>ROUND(IF(($H$3&gt;=1),MIN(($H$3+(($D30*9)/$D$32)),(1+((($D30*9)/$D$32)*2)),(10-(((($D$32-$D30)*9)/$D$32)*0.5))),MAX(($H$3+(($D30*9)/$D$32)),(1+((($D30*9)/$D$32)*0.5)),(10-(((($D$32-$D30)*9)/$D$32)*2)))),1)</f>
        <v>6.1</v>
      </c>
      <c r="F30" s="34">
        <f>((Tabel362623578910356[[#This Row],[cijfer luistertoets]]*2)+Tabel36262357891035[[#This Row],[cijfer SO 3]]+(Tabel36262357891024[[#This Row],[cijfer eindtoets 2]]*2)+Tabel3626235789103[[#This Row],[cijfer SO 2]]+(Tabel3626235789102[[#This Row],[cijfer eindtoets 1]]*2)+Tabel362623578910[[#This Row],[cijfer SO 1]])/9</f>
        <v>4.8333333333333321</v>
      </c>
      <c r="H30" s="31"/>
    </row>
    <row r="31" spans="1:10" x14ac:dyDescent="0.25">
      <c r="B31" s="11" t="s">
        <v>12</v>
      </c>
      <c r="C31" s="32">
        <f t="shared" ref="C31:F31" si="2">AVERAGE(C3:C30)</f>
        <v>7.5714285714285712</v>
      </c>
      <c r="D31" s="32">
        <f t="shared" si="2"/>
        <v>14.428571428571429</v>
      </c>
      <c r="E31" s="32">
        <f t="shared" si="2"/>
        <v>5.9142857142857137</v>
      </c>
      <c r="F31" s="32">
        <f t="shared" si="2"/>
        <v>5.8884773662551435</v>
      </c>
      <c r="G31" s="31"/>
    </row>
    <row r="32" spans="1:10" x14ac:dyDescent="0.25">
      <c r="B32" s="11" t="s">
        <v>11</v>
      </c>
      <c r="C32" s="31">
        <f>D32</f>
        <v>22</v>
      </c>
      <c r="D32" s="31">
        <v>22</v>
      </c>
      <c r="E32" s="31">
        <v>10</v>
      </c>
      <c r="F32" s="31">
        <v>10</v>
      </c>
    </row>
    <row r="33" spans="6:8" x14ac:dyDescent="0.25">
      <c r="F33" s="14"/>
      <c r="G33" s="13"/>
    </row>
    <row r="34" spans="6:8" x14ac:dyDescent="0.25">
      <c r="G34" s="15"/>
    </row>
    <row r="35" spans="6:8" x14ac:dyDescent="0.25">
      <c r="G35" s="16"/>
    </row>
    <row r="36" spans="6:8" x14ac:dyDescent="0.25">
      <c r="G36" s="17"/>
    </row>
    <row r="37" spans="6:8" x14ac:dyDescent="0.25">
      <c r="G37" s="18"/>
    </row>
    <row r="38" spans="6:8" x14ac:dyDescent="0.25">
      <c r="G38" s="19"/>
    </row>
    <row r="39" spans="6:8" x14ac:dyDescent="0.25">
      <c r="G39" s="20"/>
    </row>
    <row r="40" spans="6:8" x14ac:dyDescent="0.25">
      <c r="G40" s="21"/>
    </row>
    <row r="41" spans="6:8" x14ac:dyDescent="0.25">
      <c r="G41" s="22"/>
    </row>
    <row r="42" spans="6:8" x14ac:dyDescent="0.25">
      <c r="G42" s="23"/>
    </row>
    <row r="43" spans="6:8" x14ac:dyDescent="0.25">
      <c r="H43" s="31"/>
    </row>
  </sheetData>
  <conditionalFormatting sqref="G33:G42">
    <cfRule type="colorScale" priority="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6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pageMargins left="0.7" right="0.7" top="0.75" bottom="0.75" header="0.3" footer="0.3"/>
  <pageSetup paperSize="9" scale="8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3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7109375" style="31" customWidth="1"/>
    <col min="2" max="2" width="14.7109375" style="31" customWidth="1"/>
    <col min="3" max="6" width="8.7109375" style="3" customWidth="1"/>
    <col min="7" max="9" width="8.7109375" style="31" customWidth="1"/>
    <col min="10" max="10" width="8.7109375" style="28" customWidth="1"/>
    <col min="11" max="11" width="20.7109375" style="3" customWidth="1"/>
    <col min="12" max="12" width="3.5703125" style="3" bestFit="1" customWidth="1"/>
    <col min="13" max="16384" width="9.140625" style="3"/>
  </cols>
  <sheetData>
    <row r="1" spans="1:14" ht="15.75" x14ac:dyDescent="0.25">
      <c r="C1" s="2" t="s">
        <v>50</v>
      </c>
    </row>
    <row r="2" spans="1:14" s="7" customFormat="1" ht="90.75" customHeight="1" x14ac:dyDescent="0.25">
      <c r="A2" s="26" t="s">
        <v>23</v>
      </c>
      <c r="B2" s="46" t="s">
        <v>10</v>
      </c>
      <c r="C2" s="5" t="s">
        <v>21</v>
      </c>
      <c r="D2" s="5" t="s">
        <v>20</v>
      </c>
      <c r="E2" s="5" t="s">
        <v>51</v>
      </c>
      <c r="F2" s="5" t="s">
        <v>15</v>
      </c>
      <c r="G2" s="6" t="s">
        <v>9</v>
      </c>
      <c r="H2" s="6" t="s">
        <v>14</v>
      </c>
      <c r="I2" s="6" t="s">
        <v>49</v>
      </c>
      <c r="J2" s="36" t="s">
        <v>26</v>
      </c>
    </row>
    <row r="3" spans="1:14" x14ac:dyDescent="0.25">
      <c r="A3" s="4">
        <v>1</v>
      </c>
      <c r="B3" s="42">
        <v>426819</v>
      </c>
      <c r="C3" s="25"/>
      <c r="D3" s="25"/>
      <c r="E3" s="25"/>
      <c r="F3" s="25"/>
      <c r="G3" s="32"/>
      <c r="H3" s="32"/>
      <c r="I3" s="33"/>
      <c r="J3" s="34"/>
      <c r="K3" s="9" t="s">
        <v>13</v>
      </c>
      <c r="L3" s="32">
        <v>0</v>
      </c>
      <c r="M3" s="10"/>
    </row>
    <row r="4" spans="1:14" x14ac:dyDescent="0.25">
      <c r="A4" s="4">
        <v>2</v>
      </c>
      <c r="B4" s="7">
        <v>427430</v>
      </c>
      <c r="C4" s="25">
        <v>1.5</v>
      </c>
      <c r="D4" s="25">
        <v>2.75</v>
      </c>
      <c r="E4" s="25">
        <v>2</v>
      </c>
      <c r="F4" s="25">
        <v>1.5</v>
      </c>
      <c r="G4" s="32">
        <f t="shared" ref="G4:G27" si="0">SUM(C4:F4)</f>
        <v>7.75</v>
      </c>
      <c r="H4" s="32">
        <f>$H$32-Tabel36262357891035[[#This Row],[aantal fouten]]</f>
        <v>32.25</v>
      </c>
      <c r="I4" s="33">
        <f t="shared" ref="I4:I19" si="1">ROUND(IF(($L$3&gt;=1),MIN(($L$3+(($H4*9)/$H$32)),(1+((($H4*9)/$H$32)*2)),(10-(((($H$32-$H4)*9)/$H$32)*0.5))),MAX(($L$3+(($H4*9)/$H$32)),(1+((($H4*9)/$H$32)*0.5)),(10-(((($H$32-$H4)*9)/$H$32)*2)))),1)</f>
        <v>7.3</v>
      </c>
      <c r="J4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7.2857142857142856</v>
      </c>
    </row>
    <row r="5" spans="1:14" x14ac:dyDescent="0.25">
      <c r="A5" s="4">
        <v>3</v>
      </c>
      <c r="B5" s="7">
        <v>427990</v>
      </c>
      <c r="C5" s="25">
        <v>1.75</v>
      </c>
      <c r="D5" s="25">
        <v>3</v>
      </c>
      <c r="E5" s="25">
        <v>4</v>
      </c>
      <c r="F5" s="25">
        <v>3.25</v>
      </c>
      <c r="G5" s="32">
        <f t="shared" si="0"/>
        <v>12</v>
      </c>
      <c r="H5" s="32">
        <f>$H$32-Tabel36262357891035[[#This Row],[aantal fouten]]</f>
        <v>28</v>
      </c>
      <c r="I5" s="33">
        <f t="shared" si="1"/>
        <v>6.3</v>
      </c>
      <c r="J5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6.1857142857142851</v>
      </c>
      <c r="K5" s="11"/>
    </row>
    <row r="6" spans="1:14" x14ac:dyDescent="0.25">
      <c r="A6" s="4">
        <v>4</v>
      </c>
      <c r="B6" s="7">
        <v>428951</v>
      </c>
      <c r="C6" s="25">
        <v>1.5</v>
      </c>
      <c r="D6" s="25">
        <v>2.25</v>
      </c>
      <c r="E6" s="25">
        <v>4</v>
      </c>
      <c r="F6" s="25">
        <v>1</v>
      </c>
      <c r="G6" s="32">
        <f t="shared" si="0"/>
        <v>8.75</v>
      </c>
      <c r="H6" s="32">
        <f>$H$32-Tabel36262357891035[[#This Row],[aantal fouten]]</f>
        <v>31.25</v>
      </c>
      <c r="I6" s="33">
        <f t="shared" si="1"/>
        <v>7</v>
      </c>
      <c r="J6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5.9571428571428564</v>
      </c>
      <c r="L6" s="12">
        <v>0</v>
      </c>
      <c r="M6" s="3" t="s">
        <v>19</v>
      </c>
    </row>
    <row r="7" spans="1:14" x14ac:dyDescent="0.25">
      <c r="A7" s="4">
        <v>5</v>
      </c>
      <c r="B7" s="7">
        <v>429155</v>
      </c>
      <c r="C7" s="25">
        <v>2.75</v>
      </c>
      <c r="D7" s="25">
        <v>4</v>
      </c>
      <c r="E7" s="25">
        <v>2</v>
      </c>
      <c r="F7" s="25">
        <v>6.25</v>
      </c>
      <c r="G7" s="32">
        <f t="shared" si="0"/>
        <v>15</v>
      </c>
      <c r="H7" s="32">
        <f>$H$32-Tabel36262357891035[[#This Row],[aantal fouten]]</f>
        <v>25</v>
      </c>
      <c r="I7" s="33">
        <f t="shared" si="1"/>
        <v>5.6</v>
      </c>
      <c r="J7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5.2571428571428571</v>
      </c>
      <c r="L7" s="13">
        <v>1</v>
      </c>
      <c r="M7" s="3" t="s">
        <v>2</v>
      </c>
      <c r="N7" s="14"/>
    </row>
    <row r="8" spans="1:14" x14ac:dyDescent="0.25">
      <c r="A8" s="4">
        <v>6</v>
      </c>
      <c r="B8" s="7">
        <v>429166</v>
      </c>
      <c r="C8" s="25">
        <v>0.25</v>
      </c>
      <c r="D8" s="25">
        <v>0.75</v>
      </c>
      <c r="E8" s="25">
        <v>1</v>
      </c>
      <c r="F8" s="25">
        <v>0.5</v>
      </c>
      <c r="G8" s="32">
        <f t="shared" si="0"/>
        <v>2.5</v>
      </c>
      <c r="H8" s="32">
        <f>$H$32-Tabel36262357891035[[#This Row],[aantal fouten]]</f>
        <v>37.5</v>
      </c>
      <c r="I8" s="33">
        <f t="shared" si="1"/>
        <v>8.9</v>
      </c>
      <c r="J8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9.1285714285714281</v>
      </c>
      <c r="L8" s="15">
        <v>2</v>
      </c>
      <c r="M8" s="3" t="s">
        <v>3</v>
      </c>
    </row>
    <row r="9" spans="1:14" x14ac:dyDescent="0.25">
      <c r="A9" s="4">
        <v>7</v>
      </c>
      <c r="B9" s="7">
        <v>429170</v>
      </c>
      <c r="C9" s="25">
        <v>0.75</v>
      </c>
      <c r="D9" s="25">
        <v>1.25</v>
      </c>
      <c r="E9" s="25">
        <v>3</v>
      </c>
      <c r="F9" s="25">
        <v>0.25</v>
      </c>
      <c r="G9" s="32">
        <f t="shared" si="0"/>
        <v>5.25</v>
      </c>
      <c r="H9" s="32">
        <f>$H$32-Tabel36262357891035[[#This Row],[aantal fouten]]</f>
        <v>34.75</v>
      </c>
      <c r="I9" s="33">
        <f t="shared" si="1"/>
        <v>7.8</v>
      </c>
      <c r="J9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7.4714285714285706</v>
      </c>
      <c r="L9" s="16">
        <v>3</v>
      </c>
      <c r="M9" s="3" t="s">
        <v>0</v>
      </c>
    </row>
    <row r="10" spans="1:14" x14ac:dyDescent="0.25">
      <c r="A10" s="4">
        <v>8</v>
      </c>
      <c r="B10" s="7">
        <v>429234</v>
      </c>
      <c r="C10" s="25">
        <v>3.25</v>
      </c>
      <c r="D10" s="25">
        <v>6.25</v>
      </c>
      <c r="E10" s="25">
        <v>4</v>
      </c>
      <c r="F10" s="25">
        <v>5.75</v>
      </c>
      <c r="G10" s="32">
        <f t="shared" si="0"/>
        <v>19.25</v>
      </c>
      <c r="H10" s="32">
        <f>$H$32-Tabel36262357891035[[#This Row],[aantal fouten]]</f>
        <v>20.75</v>
      </c>
      <c r="I10" s="33">
        <f t="shared" si="1"/>
        <v>4.7</v>
      </c>
      <c r="J10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5.3142857142857141</v>
      </c>
      <c r="L10" s="27"/>
      <c r="M10" s="3" t="s">
        <v>8</v>
      </c>
    </row>
    <row r="11" spans="1:14" x14ac:dyDescent="0.25">
      <c r="A11" s="4">
        <v>9</v>
      </c>
      <c r="B11" s="7">
        <v>429257</v>
      </c>
      <c r="C11" s="25">
        <v>0.5</v>
      </c>
      <c r="D11" s="25">
        <v>1</v>
      </c>
      <c r="E11" s="25">
        <v>3</v>
      </c>
      <c r="F11" s="25">
        <v>0.25</v>
      </c>
      <c r="G11" s="32">
        <f t="shared" si="0"/>
        <v>4.75</v>
      </c>
      <c r="H11" s="32">
        <f>$H$32-Tabel36262357891035[[#This Row],[aantal fouten]]</f>
        <v>35.25</v>
      </c>
      <c r="I11" s="33">
        <f t="shared" si="1"/>
        <v>7.9</v>
      </c>
      <c r="J11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5.9857142857142858</v>
      </c>
      <c r="L11" s="17">
        <v>4</v>
      </c>
      <c r="M11" s="3" t="s">
        <v>4</v>
      </c>
    </row>
    <row r="12" spans="1:14" x14ac:dyDescent="0.25">
      <c r="A12" s="4">
        <v>10</v>
      </c>
      <c r="B12" s="7">
        <v>429265</v>
      </c>
      <c r="C12" s="25">
        <v>1.25</v>
      </c>
      <c r="D12" s="25">
        <v>1.25</v>
      </c>
      <c r="E12" s="25">
        <v>4</v>
      </c>
      <c r="F12" s="25">
        <v>3.5</v>
      </c>
      <c r="G12" s="32">
        <f t="shared" si="0"/>
        <v>10</v>
      </c>
      <c r="H12" s="32">
        <f>$H$32-Tabel36262357891035[[#This Row],[aantal fouten]]</f>
        <v>30</v>
      </c>
      <c r="I12" s="33">
        <f t="shared" si="1"/>
        <v>6.8</v>
      </c>
      <c r="J12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6.9571428571428564</v>
      </c>
      <c r="L12" s="18">
        <v>5</v>
      </c>
      <c r="M12" s="3" t="s">
        <v>1</v>
      </c>
    </row>
    <row r="13" spans="1:14" x14ac:dyDescent="0.25">
      <c r="A13" s="4">
        <v>11</v>
      </c>
      <c r="B13" s="7">
        <v>429407</v>
      </c>
      <c r="C13" s="25">
        <v>0.5</v>
      </c>
      <c r="D13" s="25">
        <v>1.5</v>
      </c>
      <c r="E13" s="25">
        <v>4</v>
      </c>
      <c r="F13" s="25">
        <v>5.75</v>
      </c>
      <c r="G13" s="32">
        <f t="shared" si="0"/>
        <v>11.75</v>
      </c>
      <c r="H13" s="32">
        <f>$H$32-Tabel36262357891035[[#This Row],[aantal fouten]]</f>
        <v>28.25</v>
      </c>
      <c r="I13" s="33">
        <f t="shared" si="1"/>
        <v>6.4</v>
      </c>
      <c r="J13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5.7</v>
      </c>
      <c r="L13" s="20">
        <v>7</v>
      </c>
      <c r="M13" s="3" t="s">
        <v>6</v>
      </c>
    </row>
    <row r="14" spans="1:14" x14ac:dyDescent="0.25">
      <c r="A14" s="4">
        <v>12</v>
      </c>
      <c r="B14" s="7">
        <v>429496</v>
      </c>
      <c r="C14" s="25">
        <v>2</v>
      </c>
      <c r="D14" s="25">
        <v>2</v>
      </c>
      <c r="E14" s="25">
        <v>2</v>
      </c>
      <c r="F14" s="25">
        <v>5.75</v>
      </c>
      <c r="G14" s="32">
        <f t="shared" si="0"/>
        <v>11.75</v>
      </c>
      <c r="H14" s="32">
        <f>$H$32-Tabel36262357891035[[#This Row],[aantal fouten]]</f>
        <v>28.25</v>
      </c>
      <c r="I14" s="33">
        <f t="shared" si="1"/>
        <v>6.4</v>
      </c>
      <c r="J14" s="41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5.5142857142857133</v>
      </c>
      <c r="L14" s="21">
        <v>8</v>
      </c>
      <c r="M14" s="3" t="s">
        <v>7</v>
      </c>
    </row>
    <row r="15" spans="1:14" x14ac:dyDescent="0.25">
      <c r="A15" s="4">
        <v>13</v>
      </c>
      <c r="B15" s="7">
        <v>429520</v>
      </c>
      <c r="C15" s="25">
        <v>1.75</v>
      </c>
      <c r="D15" s="25">
        <v>3</v>
      </c>
      <c r="E15" s="25">
        <v>5</v>
      </c>
      <c r="F15" s="25">
        <v>2.75</v>
      </c>
      <c r="G15" s="32">
        <f t="shared" si="0"/>
        <v>12.5</v>
      </c>
      <c r="H15" s="32">
        <f>$H$32-Tabel36262357891035[[#This Row],[aantal fouten]]</f>
        <v>27.5</v>
      </c>
      <c r="I15" s="33">
        <f t="shared" si="1"/>
        <v>6.2</v>
      </c>
      <c r="J15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6.4571428571428564</v>
      </c>
      <c r="L15" s="22">
        <v>10</v>
      </c>
      <c r="M15" s="3" t="s">
        <v>5</v>
      </c>
    </row>
    <row r="16" spans="1:14" x14ac:dyDescent="0.25">
      <c r="A16" s="4">
        <v>14</v>
      </c>
      <c r="B16" s="7">
        <v>429530</v>
      </c>
      <c r="C16" s="25">
        <v>6.5</v>
      </c>
      <c r="D16" s="25">
        <v>5.25</v>
      </c>
      <c r="E16" s="25">
        <v>7</v>
      </c>
      <c r="F16" s="25">
        <v>6.75</v>
      </c>
      <c r="G16" s="32">
        <f t="shared" si="0"/>
        <v>25.5</v>
      </c>
      <c r="H16" s="32">
        <f>$H$32-Tabel36262357891035[[#This Row],[aantal fouten]]</f>
        <v>14.5</v>
      </c>
      <c r="I16" s="33">
        <f t="shared" si="1"/>
        <v>3.3</v>
      </c>
      <c r="J16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4.6714285714285717</v>
      </c>
    </row>
    <row r="17" spans="1:12" x14ac:dyDescent="0.25">
      <c r="A17" s="4">
        <v>15</v>
      </c>
      <c r="B17" s="7">
        <v>429572</v>
      </c>
      <c r="C17" s="25">
        <v>3.25</v>
      </c>
      <c r="D17" s="25">
        <v>2.75</v>
      </c>
      <c r="E17" s="25">
        <v>3</v>
      </c>
      <c r="F17" s="25">
        <v>5.5</v>
      </c>
      <c r="G17" s="32">
        <f t="shared" si="0"/>
        <v>14.5</v>
      </c>
      <c r="H17" s="32">
        <f>$H$32-Tabel36262357891035[[#This Row],[aantal fouten]]</f>
        <v>25.5</v>
      </c>
      <c r="I17" s="33">
        <f t="shared" si="1"/>
        <v>5.7</v>
      </c>
      <c r="J17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4.9428571428571431</v>
      </c>
      <c r="L17" s="31"/>
    </row>
    <row r="18" spans="1:12" x14ac:dyDescent="0.25">
      <c r="A18" s="4">
        <v>16</v>
      </c>
      <c r="B18" s="7">
        <v>429606</v>
      </c>
      <c r="C18" s="25">
        <v>3.5</v>
      </c>
      <c r="D18" s="25">
        <v>5.75</v>
      </c>
      <c r="E18" s="25">
        <v>5</v>
      </c>
      <c r="F18" s="25">
        <v>5.25</v>
      </c>
      <c r="G18" s="32">
        <f t="shared" si="0"/>
        <v>19.5</v>
      </c>
      <c r="H18" s="32">
        <f>$H$32-Tabel36262357891035[[#This Row],[aantal fouten]]</f>
        <v>20.5</v>
      </c>
      <c r="I18" s="33">
        <f t="shared" si="1"/>
        <v>4.5999999999999996</v>
      </c>
      <c r="J18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4.4142857142857137</v>
      </c>
      <c r="L18" s="31"/>
    </row>
    <row r="19" spans="1:12" x14ac:dyDescent="0.25">
      <c r="A19" s="4">
        <v>17</v>
      </c>
      <c r="B19" s="7">
        <v>429719</v>
      </c>
      <c r="C19" s="25">
        <v>1</v>
      </c>
      <c r="D19" s="25">
        <v>1.25</v>
      </c>
      <c r="E19" s="25">
        <v>7</v>
      </c>
      <c r="F19" s="25">
        <v>1</v>
      </c>
      <c r="G19" s="32">
        <f t="shared" si="0"/>
        <v>10.25</v>
      </c>
      <c r="H19" s="32">
        <f>$H$32-Tabel36262357891035[[#This Row],[aantal fouten]]</f>
        <v>29.75</v>
      </c>
      <c r="I19" s="33">
        <f t="shared" si="1"/>
        <v>6.7</v>
      </c>
      <c r="J19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6.3142857142857149</v>
      </c>
      <c r="L19" s="31"/>
    </row>
    <row r="20" spans="1:12" x14ac:dyDescent="0.25">
      <c r="A20" s="4">
        <v>18</v>
      </c>
      <c r="B20" s="7">
        <v>429735</v>
      </c>
      <c r="C20" s="25">
        <v>1</v>
      </c>
      <c r="D20" s="25">
        <v>3.75</v>
      </c>
      <c r="E20" s="25">
        <v>2</v>
      </c>
      <c r="F20" s="25">
        <v>6.5</v>
      </c>
      <c r="G20" s="32">
        <f t="shared" si="0"/>
        <v>13.25</v>
      </c>
      <c r="H20" s="32">
        <f>$H$32-Tabel36262357891035[[#This Row],[aantal fouten]]</f>
        <v>26.75</v>
      </c>
      <c r="I20" s="33">
        <f t="shared" ref="I20:I30" si="2">ROUND(IF(($L$3&gt;=1),MIN(($L$3+(($H20*9)/$H$32)),(1+((($H20*9)/$H$32)*2)),(10-(((($H$32-$H20)*9)/$H$32)*0.5))),MAX(($L$3+(($H20*9)/$H$32)),(1+((($H20*9)/$H$32)*0.5)),(10-(((($H$32-$H20)*9)/$H$32)*2)))),1)</f>
        <v>6</v>
      </c>
      <c r="J20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5.7428571428571429</v>
      </c>
      <c r="L20" s="31"/>
    </row>
    <row r="21" spans="1:12" ht="16.5" customHeight="1" x14ac:dyDescent="0.25">
      <c r="A21" s="4">
        <v>19</v>
      </c>
      <c r="B21" s="7">
        <v>429780</v>
      </c>
      <c r="C21" s="25">
        <v>2</v>
      </c>
      <c r="D21" s="25">
        <v>1.25</v>
      </c>
      <c r="E21" s="25">
        <v>4</v>
      </c>
      <c r="F21" s="25">
        <v>0.5</v>
      </c>
      <c r="G21" s="32">
        <f t="shared" si="0"/>
        <v>7.75</v>
      </c>
      <c r="H21" s="32">
        <f>$H$32-Tabel36262357891035[[#This Row],[aantal fouten]]</f>
        <v>32.25</v>
      </c>
      <c r="I21" s="33">
        <f t="shared" si="2"/>
        <v>7.3</v>
      </c>
      <c r="J21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5.9714285714285724</v>
      </c>
      <c r="L21" s="31"/>
    </row>
    <row r="22" spans="1:12" ht="16.5" customHeight="1" x14ac:dyDescent="0.25">
      <c r="A22" s="4">
        <v>20</v>
      </c>
      <c r="B22" s="7">
        <v>429803</v>
      </c>
      <c r="C22" s="25">
        <v>2.25</v>
      </c>
      <c r="D22" s="25">
        <v>5.25</v>
      </c>
      <c r="E22" s="25">
        <v>7</v>
      </c>
      <c r="F22" s="25">
        <v>7.25</v>
      </c>
      <c r="G22" s="32">
        <f t="shared" si="0"/>
        <v>21.75</v>
      </c>
      <c r="H22" s="32">
        <f>$H$32-Tabel36262357891035[[#This Row],[aantal fouten]]</f>
        <v>18.25</v>
      </c>
      <c r="I22" s="33">
        <f t="shared" si="2"/>
        <v>4.0999999999999996</v>
      </c>
      <c r="J22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4.5142857142857142</v>
      </c>
      <c r="L22" s="31"/>
    </row>
    <row r="23" spans="1:12" ht="16.5" customHeight="1" x14ac:dyDescent="0.25">
      <c r="A23" s="4">
        <v>21</v>
      </c>
      <c r="B23" s="7">
        <v>429812</v>
      </c>
      <c r="C23" s="25">
        <v>2</v>
      </c>
      <c r="D23" s="25">
        <v>3.5</v>
      </c>
      <c r="E23" s="25">
        <v>3</v>
      </c>
      <c r="F23" s="25">
        <v>4.25</v>
      </c>
      <c r="G23" s="32">
        <f t="shared" si="0"/>
        <v>12.75</v>
      </c>
      <c r="H23" s="32">
        <f>$H$32-Tabel36262357891035[[#This Row],[aantal fouten]]</f>
        <v>27.25</v>
      </c>
      <c r="I23" s="33">
        <f t="shared" si="2"/>
        <v>6.1</v>
      </c>
      <c r="J23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6.3428571428571425</v>
      </c>
      <c r="L23" s="31"/>
    </row>
    <row r="24" spans="1:12" x14ac:dyDescent="0.25">
      <c r="A24" s="4">
        <v>22</v>
      </c>
      <c r="B24" s="7">
        <v>429856</v>
      </c>
      <c r="C24" s="25">
        <v>2</v>
      </c>
      <c r="D24" s="25">
        <v>4.75</v>
      </c>
      <c r="E24" s="25">
        <v>2</v>
      </c>
      <c r="F24" s="25">
        <v>3.25</v>
      </c>
      <c r="G24" s="32">
        <f t="shared" si="0"/>
        <v>12</v>
      </c>
      <c r="H24" s="32">
        <f>$H$32-Tabel36262357891035[[#This Row],[aantal fouten]]</f>
        <v>28</v>
      </c>
      <c r="I24" s="33">
        <f t="shared" si="2"/>
        <v>6.3</v>
      </c>
      <c r="J24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5.6571428571428566</v>
      </c>
      <c r="L24" s="31"/>
    </row>
    <row r="25" spans="1:12" x14ac:dyDescent="0.25">
      <c r="A25" s="4">
        <v>23</v>
      </c>
      <c r="B25" s="7">
        <v>429859</v>
      </c>
      <c r="C25" s="25">
        <v>2.5</v>
      </c>
      <c r="D25" s="25">
        <v>5.25</v>
      </c>
      <c r="E25" s="25">
        <v>3</v>
      </c>
      <c r="F25" s="25">
        <v>4.75</v>
      </c>
      <c r="G25" s="32">
        <f t="shared" si="0"/>
        <v>15.5</v>
      </c>
      <c r="H25" s="32">
        <f>$H$32-Tabel36262357891035[[#This Row],[aantal fouten]]</f>
        <v>24.5</v>
      </c>
      <c r="I25" s="33">
        <f t="shared" si="2"/>
        <v>5.5</v>
      </c>
      <c r="J25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4.8999999999999995</v>
      </c>
      <c r="L25" s="31"/>
    </row>
    <row r="26" spans="1:12" x14ac:dyDescent="0.25">
      <c r="A26" s="4">
        <v>24</v>
      </c>
      <c r="B26" s="7">
        <v>430165</v>
      </c>
      <c r="C26" s="25">
        <v>0.25</v>
      </c>
      <c r="D26" s="25">
        <v>1</v>
      </c>
      <c r="E26" s="25">
        <v>3</v>
      </c>
      <c r="F26" s="25">
        <v>0</v>
      </c>
      <c r="G26" s="32">
        <f t="shared" si="0"/>
        <v>4.25</v>
      </c>
      <c r="H26" s="32">
        <f>$H$32-Tabel36262357891035[[#This Row],[aantal fouten]]</f>
        <v>35.75</v>
      </c>
      <c r="I26" s="33">
        <f t="shared" si="2"/>
        <v>8.1</v>
      </c>
      <c r="J26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8.0428571428571409</v>
      </c>
      <c r="L26" s="31"/>
    </row>
    <row r="27" spans="1:12" x14ac:dyDescent="0.25">
      <c r="A27" s="4">
        <v>25</v>
      </c>
      <c r="B27" s="7">
        <v>430456</v>
      </c>
      <c r="C27" s="25">
        <v>3.5</v>
      </c>
      <c r="D27" s="25">
        <v>5.75</v>
      </c>
      <c r="E27" s="25">
        <v>4</v>
      </c>
      <c r="F27" s="25">
        <v>2.75</v>
      </c>
      <c r="G27" s="32">
        <f t="shared" si="0"/>
        <v>16</v>
      </c>
      <c r="H27" s="32">
        <f>$H$32-Tabel36262357891035[[#This Row],[aantal fouten]]</f>
        <v>24</v>
      </c>
      <c r="I27" s="33">
        <f t="shared" si="2"/>
        <v>5.4</v>
      </c>
      <c r="J27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4.3428571428571425</v>
      </c>
      <c r="L27" s="31"/>
    </row>
    <row r="28" spans="1:12" x14ac:dyDescent="0.25">
      <c r="A28" s="4">
        <v>26</v>
      </c>
      <c r="B28" s="7">
        <v>430604</v>
      </c>
      <c r="C28" s="25">
        <v>3.5</v>
      </c>
      <c r="D28" s="25">
        <v>5.75</v>
      </c>
      <c r="E28" s="25">
        <v>5</v>
      </c>
      <c r="F28" s="25">
        <v>2.75</v>
      </c>
      <c r="G28" s="32">
        <f t="shared" ref="G28:G30" si="3">SUM(C28:F28)</f>
        <v>17</v>
      </c>
      <c r="H28" s="32">
        <f>$H$32-Tabel36262357891035[[#This Row],[aantal fouten]]</f>
        <v>23</v>
      </c>
      <c r="I28" s="33">
        <f t="shared" si="2"/>
        <v>5.2</v>
      </c>
      <c r="J28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5.4999999999999991</v>
      </c>
      <c r="L28" s="31"/>
    </row>
    <row r="29" spans="1:12" x14ac:dyDescent="0.25">
      <c r="A29" s="4">
        <v>27</v>
      </c>
      <c r="B29" s="7">
        <v>430720</v>
      </c>
      <c r="C29" s="25">
        <v>3</v>
      </c>
      <c r="D29" s="25">
        <v>3.5</v>
      </c>
      <c r="E29" s="25">
        <v>7</v>
      </c>
      <c r="F29" s="25">
        <v>5.25</v>
      </c>
      <c r="G29" s="32">
        <f t="shared" si="3"/>
        <v>18.75</v>
      </c>
      <c r="H29" s="32">
        <f>$H$32-Tabel36262357891035[[#This Row],[aantal fouten]]</f>
        <v>21.25</v>
      </c>
      <c r="I29" s="33">
        <f t="shared" si="2"/>
        <v>4.8</v>
      </c>
      <c r="J29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5.8</v>
      </c>
      <c r="L29" s="31"/>
    </row>
    <row r="30" spans="1:12" x14ac:dyDescent="0.25">
      <c r="A30" s="4">
        <v>28</v>
      </c>
      <c r="B30" s="7">
        <v>430962</v>
      </c>
      <c r="C30" s="25">
        <v>4.75</v>
      </c>
      <c r="D30" s="25">
        <v>7</v>
      </c>
      <c r="E30" s="25">
        <v>4</v>
      </c>
      <c r="F30" s="25">
        <v>8.25</v>
      </c>
      <c r="G30" s="32">
        <f t="shared" si="3"/>
        <v>24</v>
      </c>
      <c r="H30" s="32">
        <f>$H$32-Tabel36262357891035[[#This Row],[aantal fouten]]</f>
        <v>16</v>
      </c>
      <c r="I30" s="33">
        <f t="shared" si="2"/>
        <v>3.6</v>
      </c>
      <c r="J30" s="34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4.4714285714285715</v>
      </c>
      <c r="L30" s="31"/>
    </row>
    <row r="31" spans="1:12" x14ac:dyDescent="0.25">
      <c r="B31" s="11" t="s">
        <v>12</v>
      </c>
      <c r="C31" s="32">
        <f t="shared" ref="C31:J31" si="4">AVERAGE(C3:C30)</f>
        <v>2.175925925925926</v>
      </c>
      <c r="D31" s="32">
        <f t="shared" si="4"/>
        <v>3.3611111111111112</v>
      </c>
      <c r="E31" s="32">
        <f t="shared" si="4"/>
        <v>3.8518518518518516</v>
      </c>
      <c r="F31" s="32">
        <f t="shared" si="4"/>
        <v>3.7222222222222223</v>
      </c>
      <c r="G31" s="32">
        <f t="shared" si="4"/>
        <v>13.111111111111111</v>
      </c>
      <c r="H31" s="32">
        <f t="shared" si="4"/>
        <v>26.888888888888889</v>
      </c>
      <c r="I31" s="32">
        <f t="shared" si="4"/>
        <v>6.0740740740740744</v>
      </c>
      <c r="J31" s="32">
        <f t="shared" si="4"/>
        <v>5.8830687830687838</v>
      </c>
      <c r="K31" s="31"/>
    </row>
    <row r="32" spans="1:12" x14ac:dyDescent="0.25">
      <c r="B32" s="11" t="s">
        <v>11</v>
      </c>
      <c r="C32" s="4">
        <v>10.5</v>
      </c>
      <c r="D32" s="4">
        <v>9.5</v>
      </c>
      <c r="E32" s="4">
        <v>10</v>
      </c>
      <c r="F32" s="4">
        <v>10</v>
      </c>
      <c r="G32" s="31">
        <f>H32</f>
        <v>40</v>
      </c>
      <c r="H32" s="31">
        <f>SUM(C32:F32)</f>
        <v>40</v>
      </c>
      <c r="I32" s="31">
        <v>10</v>
      </c>
      <c r="J32" s="31">
        <v>10</v>
      </c>
    </row>
    <row r="33" spans="3:12" x14ac:dyDescent="0.25">
      <c r="C33" s="24">
        <f>C32/3</f>
        <v>3.5</v>
      </c>
      <c r="D33" s="24">
        <f t="shared" ref="D33:F33" si="5">D32/3</f>
        <v>3.1666666666666665</v>
      </c>
      <c r="E33" s="24">
        <f t="shared" si="5"/>
        <v>3.3333333333333335</v>
      </c>
      <c r="F33" s="24">
        <f t="shared" si="5"/>
        <v>3.3333333333333335</v>
      </c>
      <c r="J33" s="14"/>
      <c r="K33" s="13"/>
    </row>
    <row r="34" spans="3:12" x14ac:dyDescent="0.25">
      <c r="K34" s="15"/>
    </row>
    <row r="35" spans="3:12" x14ac:dyDescent="0.25">
      <c r="K35" s="16"/>
    </row>
    <row r="36" spans="3:12" x14ac:dyDescent="0.25">
      <c r="K36" s="17"/>
    </row>
    <row r="37" spans="3:12" x14ac:dyDescent="0.25">
      <c r="K37" s="18"/>
    </row>
    <row r="38" spans="3:12" x14ac:dyDescent="0.25">
      <c r="K38" s="19"/>
    </row>
    <row r="39" spans="3:12" x14ac:dyDescent="0.25">
      <c r="K39" s="20"/>
    </row>
    <row r="40" spans="3:12" x14ac:dyDescent="0.25">
      <c r="K40" s="21"/>
    </row>
    <row r="41" spans="3:12" x14ac:dyDescent="0.25">
      <c r="K41" s="22"/>
    </row>
    <row r="42" spans="3:12" x14ac:dyDescent="0.25">
      <c r="K42" s="23"/>
    </row>
    <row r="43" spans="3:12" x14ac:dyDescent="0.25">
      <c r="L43" s="31"/>
    </row>
  </sheetData>
  <conditionalFormatting sqref="K33:K42">
    <cfRule type="colorScale" priority="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6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E3:F30">
    <cfRule type="colorScale" priority="4">
      <colorScale>
        <cfvo type="num" val="0"/>
        <cfvo type="num" val="$E$33"/>
        <cfvo type="num" val="$E$32"/>
        <color rgb="FF00B050"/>
        <color rgb="FFFFFF00"/>
        <color rgb="FFFF0000"/>
      </colorScale>
    </cfRule>
    <cfRule type="colorScale" priority="7">
      <colorScale>
        <cfvo type="num" val="0"/>
        <cfvo type="num" val="$E$33"/>
        <cfvo type="num" val="5"/>
        <color rgb="FF00B050"/>
        <color rgb="FFFFFF00"/>
        <color rgb="FFFF0000"/>
      </colorScale>
    </cfRule>
  </conditionalFormatting>
  <conditionalFormatting sqref="E3:F30">
    <cfRule type="colorScale" priority="8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F30">
    <cfRule type="colorScale" priority="10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1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F30">
    <cfRule type="colorScale" priority="12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3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E3:F30">
    <cfRule type="colorScale" priority="14">
      <colorScale>
        <cfvo type="num" val="0"/>
        <cfvo type="formula" val="$C$32/3"/>
        <cfvo type="num" val="10"/>
        <color rgb="FF00B050"/>
        <color rgb="FFFFFF00"/>
        <color rgb="FFFF0000"/>
      </colorScale>
    </cfRule>
    <cfRule type="colorScale" priority="1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L6:L9 L11:L15">
    <cfRule type="colorScale" priority="1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8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E3:E30">
    <cfRule type="colorScale" priority="19">
      <colorScale>
        <cfvo type="num" val="0"/>
        <cfvo type="num" val="$E$33"/>
        <cfvo type="num" val="$E$32"/>
        <color rgb="FF00B050"/>
        <color rgb="FFFFFF00"/>
        <color rgb="FFFF0000"/>
      </colorScale>
    </cfRule>
    <cfRule type="colorScale" priority="20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1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30">
    <cfRule type="colorScale" priority="23">
      <colorScale>
        <cfvo type="num" val="0"/>
        <cfvo type="num" val="$F$33"/>
        <cfvo type="num" val="$F$32"/>
        <color rgb="FF00B050"/>
        <color rgb="FFFFFF00"/>
        <color rgb="FFFF0000"/>
      </colorScale>
    </cfRule>
    <cfRule type="colorScale" priority="2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30">
    <cfRule type="colorScale" priority="3">
      <colorScale>
        <cfvo type="num" val="0"/>
        <cfvo type="num" val="$C$33"/>
        <cfvo type="num" val="$C$32"/>
        <color rgb="FF00B050"/>
        <color rgb="FFFFFF00"/>
        <color rgb="FFFF0000"/>
      </colorScale>
    </cfRule>
    <cfRule type="colorScale" priority="27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D3:D30">
    <cfRule type="colorScale" priority="2">
      <colorScale>
        <cfvo type="num" val="0"/>
        <cfvo type="num" val="$D$33"/>
        <cfvo type="num" val="$D$32"/>
        <color rgb="FF00B050"/>
        <color rgb="FFFFFF00"/>
        <color rgb="FFFF0000"/>
      </colorScale>
    </cfRule>
    <cfRule type="colorScale" priority="28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C3:F30">
    <cfRule type="colorScale" priority="1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8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3"/>
  <sheetViews>
    <sheetView zoomScaleNormal="100" workbookViewId="0">
      <pane ySplit="2" topLeftCell="A3" activePane="bottomLeft" state="frozen"/>
      <selection pane="bottomLeft" activeCell="O30" sqref="O30"/>
    </sheetView>
  </sheetViews>
  <sheetFormatPr defaultColWidth="9.140625" defaultRowHeight="15" x14ac:dyDescent="0.25"/>
  <cols>
    <col min="1" max="1" width="6.7109375" style="31" customWidth="1"/>
    <col min="2" max="2" width="14.7109375" style="31" customWidth="1"/>
    <col min="3" max="12" width="8.7109375" style="3" customWidth="1"/>
    <col min="13" max="15" width="8.7109375" style="31" customWidth="1"/>
    <col min="16" max="16" width="8.7109375" style="28" customWidth="1"/>
    <col min="17" max="17" width="20.7109375" style="31" customWidth="1"/>
    <col min="18" max="18" width="3.85546875" style="3" customWidth="1"/>
    <col min="19" max="16384" width="9.140625" style="3"/>
  </cols>
  <sheetData>
    <row r="1" spans="1:20" ht="15.75" x14ac:dyDescent="0.25">
      <c r="C1" s="2" t="s">
        <v>38</v>
      </c>
      <c r="D1" s="2"/>
      <c r="E1" s="2"/>
      <c r="F1" s="2"/>
    </row>
    <row r="2" spans="1:20" s="7" customFormat="1" ht="93" customHeight="1" x14ac:dyDescent="0.25">
      <c r="A2" s="26" t="s">
        <v>23</v>
      </c>
      <c r="B2" s="46" t="s">
        <v>10</v>
      </c>
      <c r="C2" s="44" t="s">
        <v>39</v>
      </c>
      <c r="D2" s="44" t="s">
        <v>40</v>
      </c>
      <c r="E2" s="44" t="s">
        <v>41</v>
      </c>
      <c r="F2" s="44" t="s">
        <v>35</v>
      </c>
      <c r="G2" s="44" t="s">
        <v>42</v>
      </c>
      <c r="H2" s="44" t="s">
        <v>43</v>
      </c>
      <c r="I2" s="44" t="s">
        <v>44</v>
      </c>
      <c r="J2" s="44" t="s">
        <v>45</v>
      </c>
      <c r="K2" s="45" t="s">
        <v>46</v>
      </c>
      <c r="L2" s="45" t="s">
        <v>47</v>
      </c>
      <c r="M2" s="6" t="s">
        <v>9</v>
      </c>
      <c r="N2" s="6" t="s">
        <v>14</v>
      </c>
      <c r="O2" s="6" t="s">
        <v>48</v>
      </c>
      <c r="P2" s="36" t="s">
        <v>26</v>
      </c>
      <c r="Q2" s="38"/>
    </row>
    <row r="3" spans="1:20" x14ac:dyDescent="0.25">
      <c r="A3" s="4">
        <v>1</v>
      </c>
      <c r="B3" s="42">
        <v>426819</v>
      </c>
      <c r="C3" s="25"/>
      <c r="D3" s="25">
        <v>0</v>
      </c>
      <c r="E3" s="25">
        <v>4</v>
      </c>
      <c r="F3" s="25">
        <v>2.5</v>
      </c>
      <c r="G3" s="25">
        <v>4</v>
      </c>
      <c r="H3" s="25">
        <v>4</v>
      </c>
      <c r="I3" s="25">
        <v>5</v>
      </c>
      <c r="J3" s="25">
        <v>6</v>
      </c>
      <c r="K3" s="25">
        <v>3</v>
      </c>
      <c r="L3" s="25">
        <v>2</v>
      </c>
      <c r="M3" s="32">
        <f t="shared" ref="M3:M16" si="0">SUM(C3:L3)</f>
        <v>30.5</v>
      </c>
      <c r="N3" s="32">
        <f>$N$32-Tabel36262357891024[[#This Row],[aantal fouten]]</f>
        <v>26</v>
      </c>
      <c r="O3" s="33">
        <v>3.8</v>
      </c>
      <c r="P3" s="34"/>
      <c r="Q3" s="9" t="s">
        <v>13</v>
      </c>
      <c r="R3" s="32">
        <v>0.2</v>
      </c>
      <c r="S3" s="10"/>
    </row>
    <row r="4" spans="1:20" x14ac:dyDescent="0.25">
      <c r="A4" s="4">
        <v>2</v>
      </c>
      <c r="B4" s="7">
        <v>427430</v>
      </c>
      <c r="C4" s="25"/>
      <c r="D4" s="25">
        <v>2</v>
      </c>
      <c r="E4" s="25">
        <v>3</v>
      </c>
      <c r="F4" s="25">
        <v>3</v>
      </c>
      <c r="G4" s="25">
        <v>0</v>
      </c>
      <c r="H4" s="25">
        <v>2</v>
      </c>
      <c r="I4" s="25">
        <v>0.75</v>
      </c>
      <c r="J4" s="25">
        <v>1</v>
      </c>
      <c r="K4" s="25">
        <v>0.5</v>
      </c>
      <c r="L4" s="25">
        <v>3</v>
      </c>
      <c r="M4" s="32">
        <f t="shared" si="0"/>
        <v>15.25</v>
      </c>
      <c r="N4" s="32">
        <f>$N$32-Tabel36262357891024[[#This Row],[aantal fouten]]</f>
        <v>41.25</v>
      </c>
      <c r="O4" s="33">
        <v>6.4</v>
      </c>
      <c r="P4" s="34">
        <f>((Tabel36262357891024[[#This Row],[cijfer eindtoets 2]]*2)+Tabel3626235789103[[#This Row],[cijfer SO 2]]+(Tabel3626235789102[[#This Row],[cijfer eindtoets 1]]*2)+Tabel362623578910[[#This Row],[cijfer SO 1]])/6</f>
        <v>7.2833333333333341</v>
      </c>
      <c r="Q4" s="30"/>
    </row>
    <row r="5" spans="1:20" x14ac:dyDescent="0.25">
      <c r="A5" s="4">
        <v>3</v>
      </c>
      <c r="B5" s="7">
        <v>427990</v>
      </c>
      <c r="C5" s="25">
        <v>1</v>
      </c>
      <c r="D5" s="25">
        <v>1</v>
      </c>
      <c r="E5" s="25">
        <v>1.5</v>
      </c>
      <c r="F5" s="25">
        <v>3</v>
      </c>
      <c r="G5" s="25">
        <v>0</v>
      </c>
      <c r="H5" s="25">
        <v>0</v>
      </c>
      <c r="I5" s="25">
        <v>3.25</v>
      </c>
      <c r="J5" s="25">
        <v>3</v>
      </c>
      <c r="K5" s="25">
        <v>1.33</v>
      </c>
      <c r="L5" s="25">
        <v>4</v>
      </c>
      <c r="M5" s="32">
        <f t="shared" si="0"/>
        <v>18.079999999999998</v>
      </c>
      <c r="N5" s="32">
        <f>$N$32-Tabel36262357891024[[#This Row],[aantal fouten]]</f>
        <v>38.42</v>
      </c>
      <c r="O5" s="33">
        <f t="shared" ref="O5:O18" si="1">ROUND(IF(($R$3&gt;=1),MIN(($R$3+(($N5*9)/$N$32)),(1+((($N5*9)/$N$32)*2)),(10-(((($N$32-$N5)*9)/$N$32)*0.5))),MAX(($R$3+(($N5*9)/$N$32)),(1+((($N5*9)/$N$32)*0.5)),(10-(((($N$32-$N5)*9)/$N$32)*2)))),1)</f>
        <v>6.3</v>
      </c>
      <c r="P5" s="34">
        <f>((Tabel36262357891024[[#This Row],[cijfer eindtoets 2]]*2)+Tabel3626235789103[[#This Row],[cijfer SO 2]]+(Tabel3626235789102[[#This Row],[cijfer eindtoets 1]]*2)+Tabel362623578910[[#This Row],[cijfer SO 1]])/6</f>
        <v>6.166666666666667</v>
      </c>
      <c r="Q5" s="39"/>
    </row>
    <row r="6" spans="1:20" x14ac:dyDescent="0.25">
      <c r="A6" s="4">
        <v>4</v>
      </c>
      <c r="B6" s="7">
        <v>428951</v>
      </c>
      <c r="C6" s="25">
        <v>2</v>
      </c>
      <c r="D6" s="25">
        <v>3</v>
      </c>
      <c r="E6" s="25">
        <v>0.75</v>
      </c>
      <c r="F6" s="25">
        <v>4</v>
      </c>
      <c r="G6" s="25">
        <v>1</v>
      </c>
      <c r="H6" s="25">
        <v>0</v>
      </c>
      <c r="I6" s="25">
        <v>3.75</v>
      </c>
      <c r="J6" s="25">
        <v>4.5</v>
      </c>
      <c r="K6" s="25">
        <v>4</v>
      </c>
      <c r="L6" s="25">
        <v>5</v>
      </c>
      <c r="M6" s="32">
        <f t="shared" si="0"/>
        <v>28</v>
      </c>
      <c r="N6" s="32">
        <f>$N$32-Tabel36262357891024[[#This Row],[aantal fouten]]</f>
        <v>28.5</v>
      </c>
      <c r="O6" s="33">
        <f t="shared" si="1"/>
        <v>4.7</v>
      </c>
      <c r="P6" s="34">
        <f>((Tabel36262357891024[[#This Row],[cijfer eindtoets 2]]*2)+Tabel3626235789103[[#This Row],[cijfer SO 2]]+(Tabel3626235789102[[#This Row],[cijfer eindtoets 1]]*2)+Tabel362623578910[[#This Row],[cijfer SO 1]])/6</f>
        <v>5.7833333333333341</v>
      </c>
      <c r="Q6" s="39"/>
      <c r="R6" s="12">
        <v>0</v>
      </c>
      <c r="S6" s="3" t="s">
        <v>19</v>
      </c>
    </row>
    <row r="7" spans="1:20" x14ac:dyDescent="0.25">
      <c r="A7" s="4">
        <v>5</v>
      </c>
      <c r="B7" s="7">
        <v>429155</v>
      </c>
      <c r="C7" s="25">
        <v>5</v>
      </c>
      <c r="D7" s="25">
        <v>3</v>
      </c>
      <c r="E7" s="25">
        <v>3</v>
      </c>
      <c r="F7" s="25">
        <v>0.25</v>
      </c>
      <c r="G7" s="25">
        <v>3</v>
      </c>
      <c r="H7" s="25">
        <v>0</v>
      </c>
      <c r="I7" s="25">
        <v>1</v>
      </c>
      <c r="J7" s="25">
        <v>6.5</v>
      </c>
      <c r="K7" s="25">
        <v>3.25</v>
      </c>
      <c r="L7" s="25">
        <v>3</v>
      </c>
      <c r="M7" s="32">
        <f t="shared" si="0"/>
        <v>28</v>
      </c>
      <c r="N7" s="32">
        <f>$N$32-Tabel36262357891024[[#This Row],[aantal fouten]]</f>
        <v>28.5</v>
      </c>
      <c r="O7" s="33">
        <f t="shared" si="1"/>
        <v>4.7</v>
      </c>
      <c r="P7" s="34">
        <f>((Tabel36262357891024[[#This Row],[cijfer eindtoets 2]]*2)+Tabel3626235789103[[#This Row],[cijfer SO 2]]+(Tabel3626235789102[[#This Row],[cijfer eindtoets 1]]*2)+Tabel362623578910[[#This Row],[cijfer SO 1]])/6</f>
        <v>5.2</v>
      </c>
      <c r="Q7" s="39"/>
      <c r="R7" s="13">
        <v>1</v>
      </c>
      <c r="S7" s="3" t="s">
        <v>2</v>
      </c>
      <c r="T7" s="14"/>
    </row>
    <row r="8" spans="1:20" x14ac:dyDescent="0.25">
      <c r="A8" s="4">
        <v>6</v>
      </c>
      <c r="B8" s="7">
        <v>429166</v>
      </c>
      <c r="C8" s="25">
        <v>1</v>
      </c>
      <c r="D8" s="25">
        <v>0</v>
      </c>
      <c r="E8" s="25">
        <v>0</v>
      </c>
      <c r="F8" s="25">
        <v>0</v>
      </c>
      <c r="G8" s="25">
        <v>1</v>
      </c>
      <c r="H8" s="25">
        <v>0</v>
      </c>
      <c r="I8" s="25">
        <v>0</v>
      </c>
      <c r="J8" s="25">
        <v>0</v>
      </c>
      <c r="K8" s="25">
        <v>0.25</v>
      </c>
      <c r="L8" s="25">
        <v>1</v>
      </c>
      <c r="M8" s="32">
        <f t="shared" si="0"/>
        <v>3.25</v>
      </c>
      <c r="N8" s="32">
        <f>$N$32-Tabel36262357891024[[#This Row],[aantal fouten]]</f>
        <v>53.25</v>
      </c>
      <c r="O8" s="33">
        <f t="shared" si="1"/>
        <v>9</v>
      </c>
      <c r="P8" s="34">
        <f>((Tabel36262357891024[[#This Row],[cijfer eindtoets 2]]*2)+Tabel3626235789103[[#This Row],[cijfer SO 2]]+(Tabel3626235789102[[#This Row],[cijfer eindtoets 1]]*2)+Tabel362623578910[[#This Row],[cijfer SO 1]])/6</f>
        <v>9.1666666666666661</v>
      </c>
      <c r="Q8" s="39"/>
      <c r="R8" s="15">
        <v>2</v>
      </c>
      <c r="S8" s="3" t="s">
        <v>3</v>
      </c>
    </row>
    <row r="9" spans="1:20" x14ac:dyDescent="0.25">
      <c r="A9" s="4">
        <v>7</v>
      </c>
      <c r="B9" s="7">
        <v>429170</v>
      </c>
      <c r="C9" s="25">
        <v>4</v>
      </c>
      <c r="D9" s="25">
        <v>1</v>
      </c>
      <c r="E9" s="25">
        <v>0</v>
      </c>
      <c r="F9" s="25">
        <v>0</v>
      </c>
      <c r="G9" s="25">
        <v>2</v>
      </c>
      <c r="H9" s="25">
        <v>0</v>
      </c>
      <c r="I9" s="25">
        <v>0.5</v>
      </c>
      <c r="J9" s="25">
        <v>1</v>
      </c>
      <c r="K9" s="25">
        <v>0.5</v>
      </c>
      <c r="L9" s="25">
        <v>2</v>
      </c>
      <c r="M9" s="32">
        <f t="shared" si="0"/>
        <v>11</v>
      </c>
      <c r="N9" s="32">
        <f>$N$32-Tabel36262357891024[[#This Row],[aantal fouten]]</f>
        <v>45.5</v>
      </c>
      <c r="O9" s="33">
        <f t="shared" si="1"/>
        <v>7.4</v>
      </c>
      <c r="P9" s="34">
        <f>((Tabel36262357891024[[#This Row],[cijfer eindtoets 2]]*2)+Tabel3626235789103[[#This Row],[cijfer SO 2]]+(Tabel3626235789102[[#This Row],[cijfer eindtoets 1]]*2)+Tabel362623578910[[#This Row],[cijfer SO 1]])/6</f>
        <v>7.416666666666667</v>
      </c>
      <c r="Q9" s="39"/>
      <c r="R9" s="16">
        <v>3</v>
      </c>
      <c r="S9" s="3" t="s">
        <v>0</v>
      </c>
    </row>
    <row r="10" spans="1:20" x14ac:dyDescent="0.25">
      <c r="A10" s="4">
        <v>8</v>
      </c>
      <c r="B10" s="7">
        <v>429234</v>
      </c>
      <c r="C10" s="25">
        <v>3</v>
      </c>
      <c r="D10" s="25">
        <v>3</v>
      </c>
      <c r="E10" s="25">
        <v>1.25</v>
      </c>
      <c r="F10" s="25">
        <v>3</v>
      </c>
      <c r="G10" s="25">
        <v>4</v>
      </c>
      <c r="H10" s="25">
        <v>0</v>
      </c>
      <c r="I10" s="25">
        <v>5</v>
      </c>
      <c r="J10" s="25">
        <v>2.5</v>
      </c>
      <c r="K10" s="25">
        <v>3</v>
      </c>
      <c r="L10" s="25">
        <v>1</v>
      </c>
      <c r="M10" s="32">
        <f t="shared" si="0"/>
        <v>25.75</v>
      </c>
      <c r="N10" s="32">
        <f>$N$32-Tabel36262357891024[[#This Row],[aantal fouten]]</f>
        <v>30.75</v>
      </c>
      <c r="O10" s="33">
        <f t="shared" si="1"/>
        <v>5.0999999999999996</v>
      </c>
      <c r="P10" s="34">
        <f>((Tabel36262357891024[[#This Row],[cijfer eindtoets 2]]*2)+Tabel3626235789103[[#This Row],[cijfer SO 2]]+(Tabel3626235789102[[#This Row],[cijfer eindtoets 1]]*2)+Tabel362623578910[[#This Row],[cijfer SO 1]])/6</f>
        <v>5.416666666666667</v>
      </c>
      <c r="Q10" s="39"/>
      <c r="R10" s="27"/>
      <c r="S10" s="3" t="s">
        <v>8</v>
      </c>
    </row>
    <row r="11" spans="1:20" x14ac:dyDescent="0.25">
      <c r="A11" s="4">
        <v>9</v>
      </c>
      <c r="B11" s="7">
        <v>429257</v>
      </c>
      <c r="C11" s="25">
        <v>4</v>
      </c>
      <c r="D11" s="25">
        <v>2</v>
      </c>
      <c r="E11" s="25">
        <v>1.25</v>
      </c>
      <c r="F11" s="25">
        <v>3</v>
      </c>
      <c r="G11" s="25">
        <v>1</v>
      </c>
      <c r="H11" s="25">
        <v>0</v>
      </c>
      <c r="I11" s="25">
        <v>1</v>
      </c>
      <c r="J11" s="25">
        <v>2</v>
      </c>
      <c r="K11" s="25">
        <v>0.5</v>
      </c>
      <c r="L11" s="25">
        <v>6</v>
      </c>
      <c r="M11" s="32">
        <f t="shared" si="0"/>
        <v>20.75</v>
      </c>
      <c r="N11" s="32">
        <f>$N$32-Tabel36262357891024[[#This Row],[aantal fouten]]</f>
        <v>35.75</v>
      </c>
      <c r="O11" s="33">
        <f t="shared" si="1"/>
        <v>5.9</v>
      </c>
      <c r="P11" s="34">
        <f>((Tabel36262357891024[[#This Row],[cijfer eindtoets 2]]*2)+Tabel3626235789103[[#This Row],[cijfer SO 2]]+(Tabel3626235789102[[#This Row],[cijfer eindtoets 1]]*2)+Tabel362623578910[[#This Row],[cijfer SO 1]])/6</f>
        <v>5.666666666666667</v>
      </c>
      <c r="Q11" s="39"/>
      <c r="R11" s="17">
        <v>4</v>
      </c>
      <c r="S11" s="3" t="s">
        <v>4</v>
      </c>
    </row>
    <row r="12" spans="1:20" x14ac:dyDescent="0.25">
      <c r="A12" s="4">
        <v>10</v>
      </c>
      <c r="B12" s="7">
        <v>429265</v>
      </c>
      <c r="C12" s="25">
        <v>1</v>
      </c>
      <c r="D12" s="25">
        <v>3</v>
      </c>
      <c r="E12" s="25">
        <v>5</v>
      </c>
      <c r="F12" s="25">
        <v>0</v>
      </c>
      <c r="G12" s="25">
        <v>2</v>
      </c>
      <c r="H12" s="25">
        <v>0</v>
      </c>
      <c r="I12" s="25">
        <v>3.25</v>
      </c>
      <c r="J12" s="25">
        <v>2.5</v>
      </c>
      <c r="K12" s="25">
        <v>1.75</v>
      </c>
      <c r="L12" s="25">
        <v>3</v>
      </c>
      <c r="M12" s="32">
        <f t="shared" si="0"/>
        <v>21.5</v>
      </c>
      <c r="N12" s="32">
        <f>$N$32-Tabel36262357891024[[#This Row],[aantal fouten]]</f>
        <v>35</v>
      </c>
      <c r="O12" s="33">
        <f t="shared" si="1"/>
        <v>5.8</v>
      </c>
      <c r="P12" s="34">
        <f>((Tabel36262357891024[[#This Row],[cijfer eindtoets 2]]*2)+Tabel3626235789103[[#This Row],[cijfer SO 2]]+(Tabel3626235789102[[#This Row],[cijfer eindtoets 1]]*2)+Tabel362623578910[[#This Row],[cijfer SO 1]])/6</f>
        <v>6.9833333333333334</v>
      </c>
      <c r="Q12" s="39"/>
      <c r="R12" s="18">
        <v>5</v>
      </c>
      <c r="S12" s="3" t="s">
        <v>1</v>
      </c>
    </row>
    <row r="13" spans="1:20" x14ac:dyDescent="0.25">
      <c r="A13" s="4">
        <v>11</v>
      </c>
      <c r="B13" s="7">
        <v>429407</v>
      </c>
      <c r="C13" s="25">
        <v>1</v>
      </c>
      <c r="D13" s="25">
        <v>1</v>
      </c>
      <c r="E13" s="25">
        <v>1</v>
      </c>
      <c r="F13" s="25">
        <v>3</v>
      </c>
      <c r="G13" s="25">
        <v>3</v>
      </c>
      <c r="H13" s="25">
        <v>2</v>
      </c>
      <c r="I13" s="25">
        <v>2</v>
      </c>
      <c r="J13" s="25">
        <v>2.25</v>
      </c>
      <c r="K13" s="25">
        <v>3.25</v>
      </c>
      <c r="L13" s="25">
        <v>6</v>
      </c>
      <c r="M13" s="32">
        <f t="shared" si="0"/>
        <v>24.5</v>
      </c>
      <c r="N13" s="32">
        <f>$N$32-Tabel36262357891024[[#This Row],[aantal fouten]]</f>
        <v>32</v>
      </c>
      <c r="O13" s="33">
        <f t="shared" si="1"/>
        <v>5.3</v>
      </c>
      <c r="P13" s="34">
        <f>((Tabel36262357891024[[#This Row],[cijfer eindtoets 2]]*2)+Tabel3626235789103[[#This Row],[cijfer SO 2]]+(Tabel3626235789102[[#This Row],[cijfer eindtoets 1]]*2)+Tabel362623578910[[#This Row],[cijfer SO 1]])/6</f>
        <v>5.583333333333333</v>
      </c>
      <c r="Q13" s="39"/>
      <c r="R13" s="20">
        <v>7</v>
      </c>
      <c r="S13" s="3" t="s">
        <v>6</v>
      </c>
    </row>
    <row r="14" spans="1:20" x14ac:dyDescent="0.25">
      <c r="A14" s="4">
        <v>12</v>
      </c>
      <c r="B14" s="7">
        <v>429496</v>
      </c>
      <c r="C14" s="25">
        <v>4</v>
      </c>
      <c r="D14" s="25">
        <v>1</v>
      </c>
      <c r="E14" s="25">
        <v>2.25</v>
      </c>
      <c r="F14" s="25">
        <v>0.25</v>
      </c>
      <c r="G14" s="25">
        <v>3</v>
      </c>
      <c r="H14" s="25">
        <v>0</v>
      </c>
      <c r="I14" s="25">
        <v>0</v>
      </c>
      <c r="J14" s="25">
        <v>2.75</v>
      </c>
      <c r="K14" s="25">
        <v>2.25</v>
      </c>
      <c r="L14" s="25">
        <v>3</v>
      </c>
      <c r="M14" s="32">
        <f t="shared" si="0"/>
        <v>18.5</v>
      </c>
      <c r="N14" s="32">
        <f>$N$32-Tabel36262357891024[[#This Row],[aantal fouten]]</f>
        <v>38</v>
      </c>
      <c r="O14" s="33">
        <f t="shared" si="1"/>
        <v>6.3</v>
      </c>
      <c r="P14" s="34">
        <f>((Tabel36262357891024[[#This Row],[cijfer eindtoets 2]]*2)+Tabel3626235789103[[#This Row],[cijfer SO 2]]+(Tabel3626235789102[[#This Row],[cijfer eindtoets 1]]*2)+Tabel362623578910[[#This Row],[cijfer SO 1]])/6</f>
        <v>5.3666666666666663</v>
      </c>
      <c r="Q14" s="39"/>
      <c r="R14" s="21">
        <v>8</v>
      </c>
      <c r="S14" s="3" t="s">
        <v>7</v>
      </c>
    </row>
    <row r="15" spans="1:20" x14ac:dyDescent="0.25">
      <c r="A15" s="4">
        <v>13</v>
      </c>
      <c r="B15" s="7">
        <v>429520</v>
      </c>
      <c r="C15" s="25">
        <v>3</v>
      </c>
      <c r="D15" s="25">
        <v>2</v>
      </c>
      <c r="E15" s="25">
        <v>3.25</v>
      </c>
      <c r="F15" s="25">
        <v>0</v>
      </c>
      <c r="G15" s="25">
        <v>2</v>
      </c>
      <c r="H15" s="25">
        <v>0</v>
      </c>
      <c r="I15" s="25">
        <v>2.25</v>
      </c>
      <c r="J15" s="25">
        <v>2.25</v>
      </c>
      <c r="K15" s="25">
        <v>0.25</v>
      </c>
      <c r="L15" s="25">
        <v>3</v>
      </c>
      <c r="M15" s="32">
        <f t="shared" si="0"/>
        <v>18</v>
      </c>
      <c r="N15" s="32">
        <f>$N$32-Tabel36262357891024[[#This Row],[aantal fouten]]</f>
        <v>38.5</v>
      </c>
      <c r="O15" s="33">
        <f t="shared" si="1"/>
        <v>6.3</v>
      </c>
      <c r="P15" s="41">
        <f>((Tabel36262357891024[[#This Row],[cijfer eindtoets 2]]*2)+Tabel3626235789103[[#This Row],[cijfer SO 2]]+(Tabel3626235789102[[#This Row],[cijfer eindtoets 1]]*2)+Tabel362623578910[[#This Row],[cijfer SO 1]])/6</f>
        <v>6.5</v>
      </c>
      <c r="Q15" s="39"/>
      <c r="R15" s="22">
        <v>10</v>
      </c>
      <c r="S15" s="3" t="s">
        <v>5</v>
      </c>
    </row>
    <row r="16" spans="1:20" x14ac:dyDescent="0.25">
      <c r="A16" s="4">
        <v>14</v>
      </c>
      <c r="B16" s="7">
        <v>429530</v>
      </c>
      <c r="C16" s="25">
        <v>3</v>
      </c>
      <c r="D16" s="25">
        <v>0</v>
      </c>
      <c r="E16" s="25">
        <v>3.25</v>
      </c>
      <c r="F16" s="25">
        <v>2</v>
      </c>
      <c r="G16" s="25">
        <v>1</v>
      </c>
      <c r="H16" s="25">
        <v>4</v>
      </c>
      <c r="I16" s="25">
        <v>4</v>
      </c>
      <c r="J16" s="25">
        <v>4.5</v>
      </c>
      <c r="K16" s="25">
        <v>4</v>
      </c>
      <c r="L16" s="25">
        <v>3</v>
      </c>
      <c r="M16" s="32">
        <f t="shared" si="0"/>
        <v>28.75</v>
      </c>
      <c r="N16" s="32">
        <f>$N$32-Tabel36262357891024[[#This Row],[aantal fouten]]</f>
        <v>27.75</v>
      </c>
      <c r="O16" s="33">
        <f t="shared" si="1"/>
        <v>4.5999999999999996</v>
      </c>
      <c r="P16" s="34">
        <f>((Tabel36262357891024[[#This Row],[cijfer eindtoets 2]]*2)+Tabel3626235789103[[#This Row],[cijfer SO 2]]+(Tabel3626235789102[[#This Row],[cijfer eindtoets 1]]*2)+Tabel362623578910[[#This Row],[cijfer SO 1]])/6</f>
        <v>4.8999999999999995</v>
      </c>
      <c r="Q16" s="39"/>
    </row>
    <row r="17" spans="1:18" x14ac:dyDescent="0.25">
      <c r="A17" s="4">
        <v>15</v>
      </c>
      <c r="B17" s="7">
        <v>429572</v>
      </c>
      <c r="C17" s="25">
        <v>5</v>
      </c>
      <c r="D17" s="25">
        <v>3</v>
      </c>
      <c r="E17" s="25">
        <v>2</v>
      </c>
      <c r="F17" s="25">
        <v>1.5</v>
      </c>
      <c r="G17" s="25">
        <v>4</v>
      </c>
      <c r="H17" s="25">
        <v>2</v>
      </c>
      <c r="I17" s="25">
        <v>4</v>
      </c>
      <c r="J17" s="25">
        <v>4.75</v>
      </c>
      <c r="K17" s="25">
        <v>3.33</v>
      </c>
      <c r="L17" s="25">
        <v>4</v>
      </c>
      <c r="M17" s="32">
        <f>SUM(C17:L17)</f>
        <v>33.58</v>
      </c>
      <c r="N17" s="32">
        <f>$N$32-Tabel36262357891024[[#This Row],[aantal fouten]]</f>
        <v>22.92</v>
      </c>
      <c r="O17" s="33">
        <f t="shared" si="1"/>
        <v>3.9</v>
      </c>
      <c r="P17" s="34">
        <f>((Tabel36262357891024[[#This Row],[cijfer eindtoets 2]]*2)+Tabel3626235789103[[#This Row],[cijfer SO 2]]+(Tabel3626235789102[[#This Row],[cijfer eindtoets 1]]*2)+Tabel362623578910[[#This Row],[cijfer SO 1]])/6</f>
        <v>4.8166666666666664</v>
      </c>
      <c r="Q17" s="39"/>
      <c r="R17" s="31"/>
    </row>
    <row r="18" spans="1:18" x14ac:dyDescent="0.25">
      <c r="A18" s="4">
        <v>16</v>
      </c>
      <c r="B18" s="7">
        <v>429606</v>
      </c>
      <c r="C18" s="25">
        <v>4</v>
      </c>
      <c r="D18" s="25">
        <v>2</v>
      </c>
      <c r="E18" s="25">
        <v>1.75</v>
      </c>
      <c r="F18" s="25">
        <v>3</v>
      </c>
      <c r="G18" s="25">
        <v>0</v>
      </c>
      <c r="H18" s="25">
        <v>2</v>
      </c>
      <c r="I18" s="25">
        <v>5</v>
      </c>
      <c r="J18" s="25">
        <v>4</v>
      </c>
      <c r="K18" s="25">
        <v>2.5</v>
      </c>
      <c r="L18" s="25">
        <v>5</v>
      </c>
      <c r="M18" s="32">
        <f>SUM(C18:L18)</f>
        <v>29.25</v>
      </c>
      <c r="N18" s="32">
        <f>$N$32-Tabel36262357891024[[#This Row],[aantal fouten]]</f>
        <v>27.25</v>
      </c>
      <c r="O18" s="33">
        <f t="shared" si="1"/>
        <v>4.5</v>
      </c>
      <c r="P18" s="34">
        <f>((Tabel36262357891024[[#This Row],[cijfer eindtoets 2]]*2)+Tabel3626235789103[[#This Row],[cijfer SO 2]]+(Tabel3626235789102[[#This Row],[cijfer eindtoets 1]]*2)+Tabel362623578910[[#This Row],[cijfer SO 1]])/6</f>
        <v>4.3833333333333337</v>
      </c>
      <c r="Q18" s="40"/>
      <c r="R18" s="31"/>
    </row>
    <row r="19" spans="1:18" x14ac:dyDescent="0.25">
      <c r="A19" s="4">
        <v>17</v>
      </c>
      <c r="B19" s="7">
        <v>429719</v>
      </c>
      <c r="C19" s="25"/>
      <c r="D19" s="25">
        <v>0</v>
      </c>
      <c r="E19" s="25">
        <v>3</v>
      </c>
      <c r="F19" s="25">
        <v>0</v>
      </c>
      <c r="G19" s="25">
        <v>0</v>
      </c>
      <c r="H19" s="25">
        <v>4</v>
      </c>
      <c r="I19" s="25">
        <v>4</v>
      </c>
      <c r="J19" s="25">
        <v>3.5</v>
      </c>
      <c r="K19" s="25">
        <v>0.57999999999999996</v>
      </c>
      <c r="L19" s="25">
        <v>3</v>
      </c>
      <c r="M19" s="32">
        <f>SUM(C19:L19)</f>
        <v>18.079999999999998</v>
      </c>
      <c r="N19" s="32">
        <f>$N$32-Tabel36262357891024[[#This Row],[aantal fouten]]</f>
        <v>38.42</v>
      </c>
      <c r="O19" s="33">
        <v>6</v>
      </c>
      <c r="P19" s="34">
        <f>((Tabel36262357891024[[#This Row],[cijfer eindtoets 2]]*2)+Tabel3626235789103[[#This Row],[cijfer SO 2]]+(Tabel3626235789102[[#This Row],[cijfer eindtoets 1]]*2)+Tabel362623578910[[#This Row],[cijfer SO 1]])/6</f>
        <v>6.25</v>
      </c>
      <c r="Q19" s="30" t="s">
        <v>52</v>
      </c>
      <c r="R19" s="31"/>
    </row>
    <row r="20" spans="1:18" x14ac:dyDescent="0.25">
      <c r="A20" s="4">
        <v>18</v>
      </c>
      <c r="B20" s="7">
        <v>429735</v>
      </c>
      <c r="C20" s="25">
        <v>4</v>
      </c>
      <c r="D20" s="25">
        <v>2</v>
      </c>
      <c r="E20" s="25">
        <v>1.5</v>
      </c>
      <c r="F20" s="25">
        <v>0.5</v>
      </c>
      <c r="G20" s="25">
        <v>3</v>
      </c>
      <c r="H20" s="25">
        <v>2</v>
      </c>
      <c r="I20" s="25">
        <v>3.25</v>
      </c>
      <c r="J20" s="25">
        <v>4.5</v>
      </c>
      <c r="K20" s="25">
        <v>3.5</v>
      </c>
      <c r="L20" s="25">
        <v>3</v>
      </c>
      <c r="M20" s="32">
        <f t="shared" ref="M20:M27" si="2">SUM(C20:L20)</f>
        <v>27.25</v>
      </c>
      <c r="N20" s="32">
        <f>$N$32-Tabel36262357891024[[#This Row],[aantal fouten]]</f>
        <v>29.25</v>
      </c>
      <c r="O20" s="33">
        <f t="shared" ref="O20:O26" si="3">ROUND(IF(($R$3&gt;=1),MIN(($R$3+(($N20*9)/$N$32)),(1+((($N20*9)/$N$32)*2)),(10-(((($N$32-$N20)*9)/$N$32)*0.5))),MAX(($R$3+(($N20*9)/$N$32)),(1+((($N20*9)/$N$32)*0.5)),(10-(((($N$32-$N20)*9)/$N$32)*2)))),1)</f>
        <v>4.9000000000000004</v>
      </c>
      <c r="P20" s="34">
        <f>((Tabel36262357891024[[#This Row],[cijfer eindtoets 2]]*2)+Tabel3626235789103[[#This Row],[cijfer SO 2]]+(Tabel3626235789102[[#This Row],[cijfer eindtoets 1]]*2)+Tabel362623578910[[#This Row],[cijfer SO 1]])/6</f>
        <v>5.7</v>
      </c>
      <c r="Q20" s="40"/>
      <c r="R20" s="31"/>
    </row>
    <row r="21" spans="1:18" ht="16.5" customHeight="1" x14ac:dyDescent="0.25">
      <c r="A21" s="4">
        <v>19</v>
      </c>
      <c r="B21" s="7">
        <v>429780</v>
      </c>
      <c r="C21" s="25">
        <v>3</v>
      </c>
      <c r="D21" s="25">
        <v>1</v>
      </c>
      <c r="E21" s="25">
        <v>2.5</v>
      </c>
      <c r="F21" s="25">
        <v>0.5</v>
      </c>
      <c r="G21" s="25">
        <v>1</v>
      </c>
      <c r="H21" s="25">
        <v>0</v>
      </c>
      <c r="I21" s="25">
        <v>0</v>
      </c>
      <c r="J21" s="25">
        <v>1.25</v>
      </c>
      <c r="K21" s="25">
        <v>1</v>
      </c>
      <c r="L21" s="25">
        <v>4</v>
      </c>
      <c r="M21" s="32">
        <f t="shared" si="2"/>
        <v>14.25</v>
      </c>
      <c r="N21" s="32">
        <f>$N$32-Tabel36262357891024[[#This Row],[aantal fouten]]</f>
        <v>42.25</v>
      </c>
      <c r="O21" s="33">
        <f t="shared" si="3"/>
        <v>6.9</v>
      </c>
      <c r="P21" s="34">
        <f>((Tabel36262357891024[[#This Row],[cijfer eindtoets 2]]*2)+Tabel3626235789103[[#This Row],[cijfer SO 2]]+(Tabel3626235789102[[#This Row],[cijfer eindtoets 1]]*2)+Tabel362623578910[[#This Row],[cijfer SO 1]])/6</f>
        <v>5.75</v>
      </c>
      <c r="Q21" s="40"/>
      <c r="R21" s="31"/>
    </row>
    <row r="22" spans="1:18" ht="16.5" customHeight="1" x14ac:dyDescent="0.25">
      <c r="A22" s="4">
        <v>20</v>
      </c>
      <c r="B22" s="7">
        <v>429803</v>
      </c>
      <c r="C22" s="25">
        <v>6</v>
      </c>
      <c r="D22" s="25">
        <v>2</v>
      </c>
      <c r="E22" s="25">
        <v>5</v>
      </c>
      <c r="F22" s="25">
        <v>0.25</v>
      </c>
      <c r="G22" s="25">
        <v>0</v>
      </c>
      <c r="H22" s="25">
        <v>2</v>
      </c>
      <c r="I22" s="25">
        <v>4.75</v>
      </c>
      <c r="J22" s="25">
        <v>5</v>
      </c>
      <c r="K22" s="25">
        <v>4</v>
      </c>
      <c r="L22" s="25">
        <v>5</v>
      </c>
      <c r="M22" s="32">
        <f t="shared" si="2"/>
        <v>34</v>
      </c>
      <c r="N22" s="32">
        <f>$N$32-Tabel36262357891024[[#This Row],[aantal fouten]]</f>
        <v>22.5</v>
      </c>
      <c r="O22" s="33">
        <f t="shared" si="3"/>
        <v>3.8</v>
      </c>
      <c r="P22" s="34">
        <f>((Tabel36262357891024[[#This Row],[cijfer eindtoets 2]]*2)+Tabel3626235789103[[#This Row],[cijfer SO 2]]+(Tabel3626235789102[[#This Row],[cijfer eindtoets 1]]*2)+Tabel362623578910[[#This Row],[cijfer SO 1]])/6</f>
        <v>4.583333333333333</v>
      </c>
      <c r="Q22" s="39"/>
      <c r="R22" s="31"/>
    </row>
    <row r="23" spans="1:18" ht="16.5" customHeight="1" x14ac:dyDescent="0.25">
      <c r="A23" s="4">
        <v>21</v>
      </c>
      <c r="B23" s="7">
        <v>429812</v>
      </c>
      <c r="C23" s="25">
        <v>4</v>
      </c>
      <c r="D23" s="25">
        <v>0</v>
      </c>
      <c r="E23" s="25">
        <v>2.5</v>
      </c>
      <c r="F23" s="25">
        <v>0</v>
      </c>
      <c r="G23" s="25">
        <v>2</v>
      </c>
      <c r="H23" s="25">
        <v>0</v>
      </c>
      <c r="I23" s="25">
        <v>0</v>
      </c>
      <c r="J23" s="25">
        <v>2</v>
      </c>
      <c r="K23" s="25">
        <v>0.5</v>
      </c>
      <c r="L23" s="25">
        <v>4</v>
      </c>
      <c r="M23" s="34">
        <f t="shared" si="2"/>
        <v>15</v>
      </c>
      <c r="N23" s="32">
        <f>$N$32-Tabel36262357891024[[#This Row],[aantal fouten]]</f>
        <v>41.5</v>
      </c>
      <c r="O23" s="33">
        <f t="shared" si="3"/>
        <v>6.8</v>
      </c>
      <c r="P23" s="34">
        <f>((Tabel36262357891024[[#This Row],[cijfer eindtoets 2]]*2)+Tabel3626235789103[[#This Row],[cijfer SO 2]]+(Tabel3626235789102[[#This Row],[cijfer eindtoets 1]]*2)+Tabel362623578910[[#This Row],[cijfer SO 1]])/6</f>
        <v>6.3833333333333337</v>
      </c>
      <c r="Q23" s="39"/>
      <c r="R23" s="31"/>
    </row>
    <row r="24" spans="1:18" x14ac:dyDescent="0.25">
      <c r="A24" s="4">
        <v>22</v>
      </c>
      <c r="B24" s="7">
        <v>429856</v>
      </c>
      <c r="C24" s="25">
        <v>5</v>
      </c>
      <c r="D24" s="25">
        <v>2</v>
      </c>
      <c r="E24" s="25">
        <v>2.5</v>
      </c>
      <c r="F24" s="25">
        <v>6</v>
      </c>
      <c r="G24" s="25">
        <v>0</v>
      </c>
      <c r="H24" s="25">
        <v>0</v>
      </c>
      <c r="I24" s="25">
        <v>4</v>
      </c>
      <c r="J24" s="25">
        <v>3</v>
      </c>
      <c r="K24" s="25">
        <v>1.25</v>
      </c>
      <c r="L24" s="25">
        <v>7</v>
      </c>
      <c r="M24" s="32">
        <f t="shared" si="2"/>
        <v>30.75</v>
      </c>
      <c r="N24" s="32">
        <f>$N$32-Tabel36262357891024[[#This Row],[aantal fouten]]</f>
        <v>25.75</v>
      </c>
      <c r="O24" s="33">
        <f t="shared" si="3"/>
        <v>4.3</v>
      </c>
      <c r="P24" s="34">
        <f>((Tabel36262357891024[[#This Row],[cijfer eindtoets 2]]*2)+Tabel3626235789103[[#This Row],[cijfer SO 2]]+(Tabel3626235789102[[#This Row],[cijfer eindtoets 1]]*2)+Tabel362623578910[[#This Row],[cijfer SO 1]])/6</f>
        <v>5.55</v>
      </c>
      <c r="Q24" s="39"/>
      <c r="R24" s="31"/>
    </row>
    <row r="25" spans="1:18" x14ac:dyDescent="0.25">
      <c r="A25" s="4">
        <v>23</v>
      </c>
      <c r="B25" s="7">
        <v>429859</v>
      </c>
      <c r="C25" s="25">
        <v>3</v>
      </c>
      <c r="D25" s="25">
        <v>1</v>
      </c>
      <c r="E25" s="25">
        <v>4.25</v>
      </c>
      <c r="F25" s="25">
        <v>1</v>
      </c>
      <c r="G25" s="25">
        <v>2</v>
      </c>
      <c r="H25" s="25">
        <v>0</v>
      </c>
      <c r="I25" s="25">
        <v>3.5</v>
      </c>
      <c r="J25" s="25">
        <v>3</v>
      </c>
      <c r="K25" s="25">
        <v>3</v>
      </c>
      <c r="L25" s="25">
        <v>3</v>
      </c>
      <c r="M25" s="32">
        <f t="shared" si="2"/>
        <v>23.75</v>
      </c>
      <c r="N25" s="32">
        <f>$N$32-Tabel36262357891024[[#This Row],[aantal fouten]]</f>
        <v>32.75</v>
      </c>
      <c r="O25" s="33">
        <f t="shared" si="3"/>
        <v>5.4</v>
      </c>
      <c r="P25" s="34">
        <f>((Tabel36262357891024[[#This Row],[cijfer eindtoets 2]]*2)+Tabel3626235789103[[#This Row],[cijfer SO 2]]+(Tabel3626235789102[[#This Row],[cijfer eindtoets 1]]*2)+Tabel362623578910[[#This Row],[cijfer SO 1]])/6</f>
        <v>4.8</v>
      </c>
      <c r="Q25" s="39"/>
      <c r="R25" s="31"/>
    </row>
    <row r="26" spans="1:18" x14ac:dyDescent="0.25">
      <c r="A26" s="4">
        <v>24</v>
      </c>
      <c r="B26" s="7">
        <v>430165</v>
      </c>
      <c r="C26" s="25">
        <v>2</v>
      </c>
      <c r="D26" s="25">
        <v>1</v>
      </c>
      <c r="E26" s="25">
        <v>0.25</v>
      </c>
      <c r="F26" s="25">
        <v>0</v>
      </c>
      <c r="G26" s="25">
        <v>0</v>
      </c>
      <c r="H26" s="25">
        <v>1</v>
      </c>
      <c r="I26" s="25">
        <v>0</v>
      </c>
      <c r="J26" s="25">
        <v>0.5</v>
      </c>
      <c r="K26" s="25">
        <v>0.25</v>
      </c>
      <c r="L26" s="25">
        <v>2</v>
      </c>
      <c r="M26" s="32">
        <f t="shared" si="2"/>
        <v>7</v>
      </c>
      <c r="N26" s="32">
        <f>$N$32-Tabel36262357891024[[#This Row],[aantal fouten]]</f>
        <v>49.5</v>
      </c>
      <c r="O26" s="33">
        <f t="shared" si="3"/>
        <v>8.1</v>
      </c>
      <c r="P26" s="34">
        <f>((Tabel36262357891024[[#This Row],[cijfer eindtoets 2]]*2)+Tabel3626235789103[[#This Row],[cijfer SO 2]]+(Tabel3626235789102[[#This Row],[cijfer eindtoets 1]]*2)+Tabel362623578910[[#This Row],[cijfer SO 1]])/6</f>
        <v>8.0333333333333332</v>
      </c>
      <c r="Q26" s="39"/>
      <c r="R26" s="31"/>
    </row>
    <row r="27" spans="1:18" x14ac:dyDescent="0.25">
      <c r="A27" s="4">
        <v>25</v>
      </c>
      <c r="B27" s="7">
        <v>430456</v>
      </c>
      <c r="C27" s="25"/>
      <c r="D27" s="25">
        <v>3</v>
      </c>
      <c r="E27" s="25">
        <v>5</v>
      </c>
      <c r="F27" s="25">
        <v>1</v>
      </c>
      <c r="G27" s="25">
        <v>4</v>
      </c>
      <c r="H27" s="25">
        <v>0</v>
      </c>
      <c r="I27" s="25">
        <v>3.5</v>
      </c>
      <c r="J27" s="25">
        <v>3.75</v>
      </c>
      <c r="K27" s="25">
        <v>2.66</v>
      </c>
      <c r="L27" s="25">
        <v>6</v>
      </c>
      <c r="M27" s="32">
        <f t="shared" si="2"/>
        <v>28.91</v>
      </c>
      <c r="N27" s="32">
        <f>$N$32-Tabel36262357891024[[#This Row],[aantal fouten]]</f>
        <v>27.59</v>
      </c>
      <c r="O27" s="33">
        <v>4</v>
      </c>
      <c r="P27" s="34">
        <f>((Tabel36262357891024[[#This Row],[cijfer eindtoets 2]]*2)+Tabel3626235789103[[#This Row],[cijfer SO 2]]+(Tabel3626235789102[[#This Row],[cijfer eindtoets 1]]*2)+Tabel362623578910[[#This Row],[cijfer SO 1]])/6</f>
        <v>4.166666666666667</v>
      </c>
      <c r="Q27" s="30" t="s">
        <v>52</v>
      </c>
      <c r="R27" s="31"/>
    </row>
    <row r="28" spans="1:18" x14ac:dyDescent="0.25">
      <c r="A28" s="4">
        <v>26</v>
      </c>
      <c r="B28" s="7">
        <v>430604</v>
      </c>
      <c r="C28" s="25">
        <v>5</v>
      </c>
      <c r="D28" s="25">
        <v>3</v>
      </c>
      <c r="E28" s="25">
        <v>3.25</v>
      </c>
      <c r="F28" s="25">
        <v>0.5</v>
      </c>
      <c r="G28" s="25">
        <v>2</v>
      </c>
      <c r="H28" s="25">
        <v>0</v>
      </c>
      <c r="I28" s="25">
        <v>1.5</v>
      </c>
      <c r="J28" s="25">
        <v>4</v>
      </c>
      <c r="K28" s="25">
        <v>2.5</v>
      </c>
      <c r="L28" s="25">
        <v>4</v>
      </c>
      <c r="M28" s="32">
        <f>SUM(C28:L28)</f>
        <v>25.75</v>
      </c>
      <c r="N28" s="32">
        <f>$N$32-Tabel36262357891024[[#This Row],[aantal fouten]]</f>
        <v>30.75</v>
      </c>
      <c r="O28" s="33">
        <f>ROUND(IF(($R$3&gt;=1),MIN(($R$3+(($N28*9)/$N$32)),(1+((($N28*9)/$N$32)*2)),(10-(((($N$32-$N28)*9)/$N$32)*0.5))),MAX(($R$3+(($N28*9)/$N$32)),(1+((($N28*9)/$N$32)*0.5)),(10-(((($N$32-$N28)*9)/$N$32)*2)))),1)</f>
        <v>5.0999999999999996</v>
      </c>
      <c r="P28" s="34">
        <f>((Tabel36262357891024[[#This Row],[cijfer eindtoets 2]]*2)+Tabel3626235789103[[#This Row],[cijfer SO 2]]+(Tabel3626235789102[[#This Row],[cijfer eindtoets 1]]*2)+Tabel362623578910[[#This Row],[cijfer SO 1]])/6</f>
        <v>5.55</v>
      </c>
      <c r="Q28" s="39"/>
      <c r="R28" s="31"/>
    </row>
    <row r="29" spans="1:18" x14ac:dyDescent="0.25">
      <c r="A29" s="4">
        <v>27</v>
      </c>
      <c r="B29" s="7">
        <v>430720</v>
      </c>
      <c r="C29" s="25"/>
      <c r="D29" s="25">
        <v>1</v>
      </c>
      <c r="E29" s="25">
        <v>1</v>
      </c>
      <c r="F29" s="25">
        <v>0.25</v>
      </c>
      <c r="G29" s="25">
        <v>1</v>
      </c>
      <c r="H29" s="25">
        <v>2</v>
      </c>
      <c r="I29" s="25">
        <v>3.5</v>
      </c>
      <c r="J29" s="25">
        <v>1.5</v>
      </c>
      <c r="K29" s="25">
        <v>2.5</v>
      </c>
      <c r="L29" s="25">
        <v>3</v>
      </c>
      <c r="M29" s="32">
        <f>SUM(C29:L29)</f>
        <v>15.75</v>
      </c>
      <c r="N29" s="32">
        <f>$N$32-Tabel36262357891024[[#This Row],[aantal fouten]]</f>
        <v>40.75</v>
      </c>
      <c r="O29" s="33">
        <v>6.3</v>
      </c>
      <c r="P29" s="34">
        <f>((Tabel36262357891024[[#This Row],[cijfer eindtoets 2]]*2)+Tabel3626235789103[[#This Row],[cijfer SO 2]]+(Tabel3626235789102[[#This Row],[cijfer eindtoets 1]]*2)+Tabel362623578910[[#This Row],[cijfer SO 1]])/6</f>
        <v>5.9666666666666677</v>
      </c>
      <c r="Q29" s="39"/>
      <c r="R29" s="31"/>
    </row>
    <row r="30" spans="1:18" x14ac:dyDescent="0.25">
      <c r="A30" s="4">
        <v>28</v>
      </c>
      <c r="B30" s="7">
        <v>430962</v>
      </c>
      <c r="C30" s="25"/>
      <c r="D30" s="25">
        <v>2</v>
      </c>
      <c r="E30" s="25">
        <v>5</v>
      </c>
      <c r="F30" s="25">
        <v>0</v>
      </c>
      <c r="G30" s="25">
        <v>4</v>
      </c>
      <c r="H30" s="25">
        <v>4</v>
      </c>
      <c r="I30" s="25">
        <v>4</v>
      </c>
      <c r="J30" s="25">
        <v>6.5</v>
      </c>
      <c r="K30" s="25">
        <v>3</v>
      </c>
      <c r="L30" s="25">
        <v>10</v>
      </c>
      <c r="M30" s="32">
        <f t="shared" ref="M30" si="4">SUM(C30:L30)</f>
        <v>38.5</v>
      </c>
      <c r="N30" s="32">
        <f>$N$32-Tabel36262357891024[[#This Row],[aantal fouten]]</f>
        <v>18</v>
      </c>
      <c r="O30" s="33">
        <v>2.2999999999999998</v>
      </c>
      <c r="P30" s="34">
        <f>((Tabel36262357891024[[#This Row],[cijfer eindtoets 2]]*2)+Tabel3626235789103[[#This Row],[cijfer SO 2]]+(Tabel3626235789102[[#This Row],[cijfer eindtoets 1]]*2)+Tabel362623578910[[#This Row],[cijfer SO 1]])/6</f>
        <v>4.6166666666666663</v>
      </c>
      <c r="Q30" s="30" t="s">
        <v>52</v>
      </c>
      <c r="R30" s="31"/>
    </row>
    <row r="31" spans="1:18" x14ac:dyDescent="0.25">
      <c r="B31" s="11" t="s">
        <v>12</v>
      </c>
      <c r="C31" s="32">
        <f t="shared" ref="C31:P31" si="5">AVERAGE(C3:C30)</f>
        <v>3.3181818181818183</v>
      </c>
      <c r="D31" s="32">
        <f t="shared" si="5"/>
        <v>1.6071428571428572</v>
      </c>
      <c r="E31" s="32">
        <f t="shared" si="5"/>
        <v>2.4642857142857144</v>
      </c>
      <c r="F31" s="32">
        <f t="shared" si="5"/>
        <v>1.375</v>
      </c>
      <c r="G31" s="32">
        <f t="shared" si="5"/>
        <v>1.7857142857142858</v>
      </c>
      <c r="H31" s="32">
        <f t="shared" si="5"/>
        <v>1.1071428571428572</v>
      </c>
      <c r="I31" s="32">
        <f t="shared" si="5"/>
        <v>2.5982142857142856</v>
      </c>
      <c r="J31" s="32">
        <f t="shared" si="5"/>
        <v>3.1428571428571428</v>
      </c>
      <c r="K31" s="32">
        <f t="shared" si="5"/>
        <v>2.0857142857142854</v>
      </c>
      <c r="L31" s="32">
        <f t="shared" si="5"/>
        <v>3.8571428571428572</v>
      </c>
      <c r="M31" s="32">
        <f t="shared" si="5"/>
        <v>22.630357142857143</v>
      </c>
      <c r="N31" s="32">
        <f t="shared" si="5"/>
        <v>33.869642857142857</v>
      </c>
      <c r="O31" s="32">
        <f t="shared" si="5"/>
        <v>5.4964285714285719</v>
      </c>
      <c r="P31" s="32">
        <f t="shared" si="5"/>
        <v>5.8512345679012352</v>
      </c>
    </row>
    <row r="32" spans="1:18" x14ac:dyDescent="0.25">
      <c r="B32" s="11" t="s">
        <v>11</v>
      </c>
      <c r="C32" s="31">
        <v>7</v>
      </c>
      <c r="D32" s="31">
        <v>5</v>
      </c>
      <c r="E32" s="31">
        <v>5</v>
      </c>
      <c r="F32" s="31">
        <v>6</v>
      </c>
      <c r="G32" s="31">
        <v>4</v>
      </c>
      <c r="H32" s="31">
        <v>4</v>
      </c>
      <c r="I32" s="31">
        <v>5</v>
      </c>
      <c r="J32" s="31">
        <v>6.5</v>
      </c>
      <c r="K32" s="31">
        <v>4</v>
      </c>
      <c r="L32" s="31">
        <v>10</v>
      </c>
      <c r="M32" s="31">
        <f>N32</f>
        <v>56.5</v>
      </c>
      <c r="N32" s="31">
        <f>SUM(C32:L32)</f>
        <v>56.5</v>
      </c>
      <c r="O32" s="31">
        <v>10</v>
      </c>
      <c r="P32" s="31">
        <v>10</v>
      </c>
    </row>
    <row r="33" spans="3:18" x14ac:dyDescent="0.25">
      <c r="C33" s="24">
        <f>C32/3</f>
        <v>2.3333333333333335</v>
      </c>
      <c r="D33" s="24">
        <f t="shared" ref="D33:L33" si="6">D32/3</f>
        <v>1.6666666666666667</v>
      </c>
      <c r="E33" s="24">
        <f t="shared" si="6"/>
        <v>1.6666666666666667</v>
      </c>
      <c r="F33" s="24">
        <f t="shared" si="6"/>
        <v>2</v>
      </c>
      <c r="G33" s="24">
        <f t="shared" si="6"/>
        <v>1.3333333333333333</v>
      </c>
      <c r="H33" s="24">
        <f t="shared" si="6"/>
        <v>1.3333333333333333</v>
      </c>
      <c r="I33" s="24">
        <f t="shared" si="6"/>
        <v>1.6666666666666667</v>
      </c>
      <c r="J33" s="24">
        <f t="shared" si="6"/>
        <v>2.1666666666666665</v>
      </c>
      <c r="K33" s="24">
        <f t="shared" si="6"/>
        <v>1.3333333333333333</v>
      </c>
      <c r="L33" s="24">
        <f t="shared" si="6"/>
        <v>3.3333333333333335</v>
      </c>
    </row>
    <row r="43" spans="3:18" x14ac:dyDescent="0.25">
      <c r="R43" s="31"/>
    </row>
  </sheetData>
  <conditionalFormatting sqref="I3:L30">
    <cfRule type="colorScale" priority="16">
      <colorScale>
        <cfvo type="num" val="0"/>
        <cfvo type="num" val="$I$33"/>
        <cfvo type="num" val="$I$32"/>
        <color rgb="FF00B050"/>
        <color rgb="FFFFFF00"/>
        <color rgb="FFFF0000"/>
      </colorScale>
    </cfRule>
    <cfRule type="colorScale" priority="19">
      <colorScale>
        <cfvo type="num" val="0"/>
        <cfvo type="num" val="$I$33"/>
        <cfvo type="num" val="5"/>
        <color rgb="FF00B050"/>
        <color rgb="FFFFFF00"/>
        <color rgb="FFFF0000"/>
      </colorScale>
    </cfRule>
  </conditionalFormatting>
  <conditionalFormatting sqref="I3:L30">
    <cfRule type="colorScale" priority="20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2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I3:L30">
    <cfRule type="colorScale" priority="22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2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I3:L30">
    <cfRule type="colorScale" priority="2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3:L30">
    <cfRule type="colorScale" priority="26">
      <colorScale>
        <cfvo type="num" val="0"/>
        <cfvo type="formula" val="$C$32/3"/>
        <cfvo type="num" val="10"/>
        <color rgb="FF00B050"/>
        <color rgb="FFFFFF00"/>
        <color rgb="FFFF0000"/>
      </colorScale>
    </cfRule>
    <cfRule type="colorScale" priority="2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R6:R9 R11:R15">
    <cfRule type="colorScale" priority="2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30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I3:K30">
    <cfRule type="colorScale" priority="10">
      <colorScale>
        <cfvo type="num" val="0"/>
        <cfvo type="num" val="$I$33"/>
        <cfvo type="num" val="$I$32"/>
        <color rgb="FF00B050"/>
        <color rgb="FFFFFF00"/>
        <color rgb="FFFF0000"/>
      </colorScale>
    </cfRule>
    <cfRule type="colorScale" priority="31">
      <colorScale>
        <cfvo type="num" val="0"/>
        <cfvo type="num" val="$I$33"/>
        <cfvo type="num" val="$I$32"/>
        <color rgb="FF00B050"/>
        <color rgb="FFFFFF00"/>
        <color rgb="FFFF0000"/>
      </colorScale>
    </cfRule>
    <cfRule type="colorScale" priority="3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3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30">
    <cfRule type="colorScale" priority="1">
      <colorScale>
        <cfvo type="num" val="0"/>
        <cfvo type="num" val="$L$33"/>
        <cfvo type="num" val="$L$32"/>
        <color rgb="FF00B050"/>
        <color rgb="FFFFFF00"/>
        <color rgb="FFFF0000"/>
      </colorScale>
    </cfRule>
    <cfRule type="colorScale" priority="9">
      <colorScale>
        <cfvo type="num" val="0"/>
        <cfvo type="num" val="$L$33"/>
        <cfvo type="num" val="$L$32"/>
        <color rgb="FF00B050"/>
        <color rgb="FFFFFF00"/>
        <color rgb="FFFF0000"/>
      </colorScale>
    </cfRule>
    <cfRule type="colorScale" priority="35">
      <colorScale>
        <cfvo type="num" val="0"/>
        <cfvo type="num" val="$L$33"/>
        <cfvo type="num" val="$L$32"/>
        <color rgb="FF00B050"/>
        <color rgb="FFFFFF00"/>
        <color rgb="FFFF0000"/>
      </colorScale>
    </cfRule>
    <cfRule type="colorScale" priority="36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7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F30">
    <cfRule type="colorScale" priority="15">
      <colorScale>
        <cfvo type="num" val="0"/>
        <cfvo type="num" val="$C$33"/>
        <cfvo type="num" val="$C$32"/>
        <color rgb="FF00B050"/>
        <color rgb="FFFFFF00"/>
        <color rgb="FFFF0000"/>
      </colorScale>
    </cfRule>
    <cfRule type="colorScale" priority="39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G3:H30">
    <cfRule type="colorScale" priority="5">
      <colorScale>
        <cfvo type="num" val="0"/>
        <cfvo type="num" val="$G$33"/>
        <cfvo type="num" val="$G$32"/>
        <color rgb="FF00B050"/>
        <color rgb="FFFFFF00"/>
        <color rgb="FFFF0000"/>
      </colorScale>
    </cfRule>
    <cfRule type="colorScale" priority="14">
      <colorScale>
        <cfvo type="num" val="0"/>
        <cfvo type="num" val="$G$33"/>
        <cfvo type="num" val="$G$32"/>
        <color rgb="FF00B050"/>
        <color rgb="FFFFFF00"/>
        <color rgb="FFFF0000"/>
      </colorScale>
    </cfRule>
    <cfRule type="colorScale" priority="40">
      <colorScale>
        <cfvo type="num" val="0"/>
        <cfvo type="num" val="$G$33"/>
        <cfvo type="num" val="$G$32"/>
        <color rgb="FF00B050"/>
        <color rgb="FFFFFF00"/>
        <color rgb="FFFF0000"/>
      </colorScale>
    </cfRule>
  </conditionalFormatting>
  <conditionalFormatting sqref="C3:C30">
    <cfRule type="colorScale" priority="8">
      <colorScale>
        <cfvo type="num" val="0"/>
        <cfvo type="num" val="$C$33"/>
        <cfvo type="num" val="$C$32"/>
        <color rgb="FF00B050"/>
        <color rgb="FFFFFF00"/>
        <color rgb="FFFF0000"/>
      </colorScale>
    </cfRule>
    <cfRule type="colorScale" priority="13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D3:H30">
    <cfRule type="colorScale" priority="12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F3:F30">
    <cfRule type="colorScale" priority="6">
      <colorScale>
        <cfvo type="num" val="0"/>
        <cfvo type="num" val="$F$33"/>
        <cfvo type="num" val="$F$32"/>
        <color rgb="FF00B050"/>
        <color rgb="FFFFFF00"/>
        <color rgb="FFFF0000"/>
      </colorScale>
    </cfRule>
    <cfRule type="colorScale" priority="11">
      <colorScale>
        <cfvo type="num" val="0"/>
        <cfvo type="num" val="$F$33"/>
        <cfvo type="num" val="$F$32"/>
        <color rgb="FF00B050"/>
        <color rgb="FFFFFF00"/>
        <color rgb="FFFF0000"/>
      </colorScale>
    </cfRule>
  </conditionalFormatting>
  <conditionalFormatting sqref="D3:E30">
    <cfRule type="colorScale" priority="7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I3:I30">
    <cfRule type="colorScale" priority="4">
      <colorScale>
        <cfvo type="num" val="0"/>
        <cfvo type="num" val="$I$33"/>
        <cfvo type="num" val="$I$32"/>
        <color rgb="FF00B050"/>
        <color rgb="FFFFFF00"/>
        <color rgb="FFFF0000"/>
      </colorScale>
    </cfRule>
  </conditionalFormatting>
  <conditionalFormatting sqref="J3:J30">
    <cfRule type="colorScale" priority="3">
      <colorScale>
        <cfvo type="num" val="0"/>
        <cfvo type="num" val="$J$33"/>
        <cfvo type="num" val="$J$32"/>
        <color rgb="FF00B050"/>
        <color rgb="FFFFFF00"/>
        <color rgb="FFFF0000"/>
      </colorScale>
    </cfRule>
  </conditionalFormatting>
  <conditionalFormatting sqref="K3:K30">
    <cfRule type="colorScale" priority="2">
      <colorScale>
        <cfvo type="num" val="0"/>
        <cfvo type="num" val="$K$33"/>
        <cfvo type="num" val="$K$32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3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7109375" style="31" customWidth="1"/>
    <col min="2" max="2" width="14.7109375" style="31" customWidth="1"/>
    <col min="3" max="6" width="8.7109375" style="3" customWidth="1"/>
    <col min="7" max="9" width="8.7109375" style="31" customWidth="1"/>
    <col min="10" max="10" width="8.7109375" style="28" customWidth="1"/>
    <col min="11" max="11" width="20.7109375" style="3" customWidth="1"/>
    <col min="12" max="12" width="3.5703125" style="3" bestFit="1" customWidth="1"/>
    <col min="13" max="16384" width="9.140625" style="3"/>
  </cols>
  <sheetData>
    <row r="1" spans="1:14" ht="15.75" x14ac:dyDescent="0.25">
      <c r="C1" s="2" t="s">
        <v>34</v>
      </c>
    </row>
    <row r="2" spans="1:14" s="7" customFormat="1" ht="78" customHeight="1" x14ac:dyDescent="0.25">
      <c r="A2" s="26" t="s">
        <v>23</v>
      </c>
      <c r="B2" s="46" t="s">
        <v>10</v>
      </c>
      <c r="C2" s="5" t="s">
        <v>21</v>
      </c>
      <c r="D2" s="5" t="s">
        <v>20</v>
      </c>
      <c r="E2" s="5" t="s">
        <v>35</v>
      </c>
      <c r="F2" s="5" t="s">
        <v>15</v>
      </c>
      <c r="G2" s="6" t="s">
        <v>9</v>
      </c>
      <c r="H2" s="6" t="s">
        <v>14</v>
      </c>
      <c r="I2" s="6" t="s">
        <v>36</v>
      </c>
      <c r="J2" s="43" t="s">
        <v>37</v>
      </c>
    </row>
    <row r="3" spans="1:14" x14ac:dyDescent="0.25">
      <c r="A3" s="4">
        <v>1</v>
      </c>
      <c r="B3" s="42">
        <v>426819</v>
      </c>
      <c r="C3" s="25">
        <v>1</v>
      </c>
      <c r="D3" s="25">
        <v>5.75</v>
      </c>
      <c r="E3" s="25">
        <v>7</v>
      </c>
      <c r="F3" s="25">
        <v>3.5</v>
      </c>
      <c r="G3" s="32">
        <f t="shared" ref="G3:G27" si="0">SUM(C3:F3)</f>
        <v>17.25</v>
      </c>
      <c r="H3" s="32">
        <f>$H$32-Tabel3626235789103[[#This Row],[aantal fouten]]</f>
        <v>22.75</v>
      </c>
      <c r="I3" s="33">
        <f t="shared" ref="I3:I30" si="1">ROUND(IF(($L$3&gt;=1),MIN(($L$3+(($H3*9)/$H$32)),(1+((($H3*9)/$H$32)*2)),(10-(((($H$32-$H3)*9)/$H$32)*0.5))),MAX(($L$3+(($H3*9)/$H$32)),(1+((($H3*9)/$H$32)*0.5)),(10-(((($H$32-$H3)*9)/$H$32)*2)))),1)</f>
        <v>5.0999999999999996</v>
      </c>
      <c r="J3" s="34"/>
      <c r="K3" s="9" t="s">
        <v>13</v>
      </c>
      <c r="L3" s="32">
        <v>0</v>
      </c>
      <c r="M3" s="10"/>
    </row>
    <row r="4" spans="1:14" x14ac:dyDescent="0.25">
      <c r="A4" s="4">
        <v>2</v>
      </c>
      <c r="B4" s="7">
        <v>427430</v>
      </c>
      <c r="C4" s="25">
        <v>2</v>
      </c>
      <c r="D4" s="25">
        <v>4</v>
      </c>
      <c r="E4" s="25">
        <v>2.25</v>
      </c>
      <c r="F4" s="25">
        <v>0.5</v>
      </c>
      <c r="G4" s="32">
        <f t="shared" si="0"/>
        <v>8.75</v>
      </c>
      <c r="H4" s="32">
        <f>$H$32-Tabel3626235789103[[#This Row],[aantal fouten]]</f>
        <v>31.25</v>
      </c>
      <c r="I4" s="33">
        <f t="shared" si="1"/>
        <v>7</v>
      </c>
      <c r="J4" s="34">
        <f>(Tabel362623578910[[#This Row],[cijfer SO 1]]+(Tabel3626235789102[[#This Row],[cijfer eindtoets 1]]*2)+Tabel3626235789103[[#This Row],[cijfer SO 2]])/4</f>
        <v>7.7249999999999996</v>
      </c>
    </row>
    <row r="5" spans="1:14" x14ac:dyDescent="0.25">
      <c r="A5" s="4">
        <v>3</v>
      </c>
      <c r="B5" s="7">
        <v>427990</v>
      </c>
      <c r="C5" s="25">
        <v>0.5</v>
      </c>
      <c r="D5" s="25">
        <v>2.75</v>
      </c>
      <c r="E5" s="25">
        <v>2.25</v>
      </c>
      <c r="F5" s="25">
        <v>5</v>
      </c>
      <c r="G5" s="32">
        <f t="shared" si="0"/>
        <v>10.5</v>
      </c>
      <c r="H5" s="32">
        <f>$H$32-Tabel3626235789103[[#This Row],[aantal fouten]]</f>
        <v>29.5</v>
      </c>
      <c r="I5" s="33">
        <f t="shared" si="1"/>
        <v>6.6</v>
      </c>
      <c r="J5" s="34">
        <f>(Tabel362623578910[[#This Row],[cijfer SO 1]]+(Tabel3626235789102[[#This Row],[cijfer eindtoets 1]]*2)+Tabel3626235789103[[#This Row],[cijfer SO 2]])/4</f>
        <v>6.1</v>
      </c>
      <c r="K5" s="11"/>
    </row>
    <row r="6" spans="1:14" x14ac:dyDescent="0.25">
      <c r="A6" s="4">
        <v>4</v>
      </c>
      <c r="B6" s="7">
        <v>428951</v>
      </c>
      <c r="C6" s="25">
        <v>1.75</v>
      </c>
      <c r="D6" s="25">
        <v>1.75</v>
      </c>
      <c r="E6" s="25">
        <v>5</v>
      </c>
      <c r="F6" s="25">
        <v>2.25</v>
      </c>
      <c r="G6" s="32">
        <f t="shared" si="0"/>
        <v>10.75</v>
      </c>
      <c r="H6" s="32">
        <f>$H$32-Tabel3626235789103[[#This Row],[aantal fouten]]</f>
        <v>29.25</v>
      </c>
      <c r="I6" s="33">
        <f t="shared" si="1"/>
        <v>6.6</v>
      </c>
      <c r="J6" s="34">
        <f>(Tabel362623578910[[#This Row],[cijfer SO 1]]+(Tabel3626235789102[[#This Row],[cijfer eindtoets 1]]*2)+Tabel3626235789103[[#This Row],[cijfer SO 2]])/4</f>
        <v>6.3250000000000011</v>
      </c>
      <c r="L6" s="12">
        <v>0</v>
      </c>
      <c r="M6" s="3" t="s">
        <v>19</v>
      </c>
    </row>
    <row r="7" spans="1:14" x14ac:dyDescent="0.25">
      <c r="A7" s="4">
        <v>5</v>
      </c>
      <c r="B7" s="7">
        <v>429155</v>
      </c>
      <c r="C7" s="25">
        <v>6.75</v>
      </c>
      <c r="D7" s="25">
        <v>7</v>
      </c>
      <c r="E7" s="25">
        <v>4</v>
      </c>
      <c r="F7" s="25">
        <v>5.5</v>
      </c>
      <c r="G7" s="32">
        <f t="shared" si="0"/>
        <v>23.25</v>
      </c>
      <c r="H7" s="32">
        <f>$H$32-Tabel3626235789103[[#This Row],[aantal fouten]]</f>
        <v>16.75</v>
      </c>
      <c r="I7" s="33">
        <f t="shared" si="1"/>
        <v>3.8</v>
      </c>
      <c r="J7" s="41">
        <f>(Tabel362623578910[[#This Row],[cijfer SO 1]]+(Tabel3626235789102[[#This Row],[cijfer eindtoets 1]]*2)+Tabel3626235789103[[#This Row],[cijfer SO 2]])/4</f>
        <v>5.45</v>
      </c>
      <c r="L7" s="13">
        <v>1</v>
      </c>
      <c r="M7" s="3" t="s">
        <v>2</v>
      </c>
      <c r="N7" s="14"/>
    </row>
    <row r="8" spans="1:14" x14ac:dyDescent="0.25">
      <c r="A8" s="4">
        <v>6</v>
      </c>
      <c r="B8" s="7">
        <v>429166</v>
      </c>
      <c r="C8" s="25">
        <v>0</v>
      </c>
      <c r="D8" s="25">
        <v>0</v>
      </c>
      <c r="E8" s="25">
        <v>1</v>
      </c>
      <c r="F8" s="25">
        <v>0.5</v>
      </c>
      <c r="G8" s="32">
        <f t="shared" si="0"/>
        <v>1.5</v>
      </c>
      <c r="H8" s="32">
        <f>$H$32-Tabel3626235789103[[#This Row],[aantal fouten]]</f>
        <v>38.5</v>
      </c>
      <c r="I8" s="33">
        <f t="shared" si="1"/>
        <v>9.3000000000000007</v>
      </c>
      <c r="J8" s="34">
        <f>(Tabel362623578910[[#This Row],[cijfer SO 1]]+(Tabel3626235789102[[#This Row],[cijfer eindtoets 1]]*2)+Tabel3626235789103[[#This Row],[cijfer SO 2]])/4</f>
        <v>9.25</v>
      </c>
      <c r="L8" s="15">
        <v>2</v>
      </c>
      <c r="M8" s="3" t="s">
        <v>3</v>
      </c>
    </row>
    <row r="9" spans="1:14" x14ac:dyDescent="0.25">
      <c r="A9" s="4">
        <v>7</v>
      </c>
      <c r="B9" s="7">
        <v>429170</v>
      </c>
      <c r="C9" s="25">
        <v>0.5</v>
      </c>
      <c r="D9" s="25">
        <v>1.75</v>
      </c>
      <c r="E9" s="25">
        <v>2</v>
      </c>
      <c r="F9" s="25">
        <v>0.75</v>
      </c>
      <c r="G9" s="32">
        <f t="shared" si="0"/>
        <v>5</v>
      </c>
      <c r="H9" s="32">
        <f>$H$32-Tabel3626235789103[[#This Row],[aantal fouten]]</f>
        <v>35</v>
      </c>
      <c r="I9" s="33">
        <f t="shared" si="1"/>
        <v>7.9</v>
      </c>
      <c r="J9" s="34">
        <f>(Tabel362623578910[[#This Row],[cijfer SO 1]]+(Tabel3626235789102[[#This Row],[cijfer eindtoets 1]]*2)+Tabel3626235789103[[#This Row],[cijfer SO 2]])/4</f>
        <v>7.4250000000000007</v>
      </c>
      <c r="L9" s="16">
        <v>3</v>
      </c>
      <c r="M9" s="3" t="s">
        <v>0</v>
      </c>
    </row>
    <row r="10" spans="1:14" x14ac:dyDescent="0.25">
      <c r="A10" s="4">
        <v>8</v>
      </c>
      <c r="B10" s="7">
        <v>429234</v>
      </c>
      <c r="C10" s="25">
        <v>3.75</v>
      </c>
      <c r="D10" s="25">
        <v>1.25</v>
      </c>
      <c r="E10" s="25">
        <v>5</v>
      </c>
      <c r="F10" s="25">
        <v>4</v>
      </c>
      <c r="G10" s="32">
        <f t="shared" si="0"/>
        <v>14</v>
      </c>
      <c r="H10" s="32">
        <f>$H$32-Tabel3626235789103[[#This Row],[aantal fouten]]</f>
        <v>26</v>
      </c>
      <c r="I10" s="33">
        <f t="shared" si="1"/>
        <v>5.9</v>
      </c>
      <c r="J10" s="34">
        <f>(Tabel362623578910[[#This Row],[cijfer SO 1]]+(Tabel3626235789102[[#This Row],[cijfer eindtoets 1]]*2)+Tabel3626235789103[[#This Row],[cijfer SO 2]])/4</f>
        <v>5.5749999999999993</v>
      </c>
      <c r="L10" s="27"/>
      <c r="M10" s="3" t="s">
        <v>8</v>
      </c>
    </row>
    <row r="11" spans="1:14" x14ac:dyDescent="0.25">
      <c r="A11" s="4">
        <v>9</v>
      </c>
      <c r="B11" s="7">
        <v>429257</v>
      </c>
      <c r="C11" s="25">
        <v>0.5</v>
      </c>
      <c r="D11" s="25">
        <v>0.75</v>
      </c>
      <c r="E11" s="25">
        <v>3</v>
      </c>
      <c r="F11" s="25">
        <v>1.5</v>
      </c>
      <c r="G11" s="32">
        <f t="shared" si="0"/>
        <v>5.75</v>
      </c>
      <c r="H11" s="32">
        <f>$H$32-Tabel3626235789103[[#This Row],[aantal fouten]]</f>
        <v>34.25</v>
      </c>
      <c r="I11" s="33">
        <f t="shared" si="1"/>
        <v>7.7</v>
      </c>
      <c r="J11" s="34">
        <f>(Tabel362623578910[[#This Row],[cijfer SO 1]]+(Tabel3626235789102[[#This Row],[cijfer eindtoets 1]]*2)+Tabel3626235789103[[#This Row],[cijfer SO 2]])/4</f>
        <v>5.55</v>
      </c>
      <c r="L11" s="17">
        <v>4</v>
      </c>
      <c r="M11" s="3" t="s">
        <v>4</v>
      </c>
    </row>
    <row r="12" spans="1:14" x14ac:dyDescent="0.25">
      <c r="A12" s="4">
        <v>10</v>
      </c>
      <c r="B12" s="7">
        <v>429265</v>
      </c>
      <c r="C12" s="25">
        <v>0.5</v>
      </c>
      <c r="D12" s="25">
        <v>1</v>
      </c>
      <c r="E12" s="25">
        <v>1</v>
      </c>
      <c r="F12" s="25">
        <v>1</v>
      </c>
      <c r="G12" s="32">
        <f t="shared" si="0"/>
        <v>3.5</v>
      </c>
      <c r="H12" s="32">
        <f>$H$32-Tabel3626235789103[[#This Row],[aantal fouten]]</f>
        <v>36.5</v>
      </c>
      <c r="I12" s="33">
        <f t="shared" si="1"/>
        <v>8.4</v>
      </c>
      <c r="J12" s="34">
        <f>(Tabel362623578910[[#This Row],[cijfer SO 1]]+(Tabel3626235789102[[#This Row],[cijfer eindtoets 1]]*2)+Tabel3626235789103[[#This Row],[cijfer SO 2]])/4</f>
        <v>7.5749999999999993</v>
      </c>
      <c r="L12" s="18">
        <v>5</v>
      </c>
      <c r="M12" s="3" t="s">
        <v>1</v>
      </c>
    </row>
    <row r="13" spans="1:14" x14ac:dyDescent="0.25">
      <c r="A13" s="4">
        <v>11</v>
      </c>
      <c r="B13" s="7">
        <v>429407</v>
      </c>
      <c r="C13" s="25">
        <v>1.5</v>
      </c>
      <c r="D13" s="25">
        <v>3.75</v>
      </c>
      <c r="E13" s="25">
        <v>5</v>
      </c>
      <c r="F13" s="25">
        <v>5.5</v>
      </c>
      <c r="G13" s="32">
        <f t="shared" si="0"/>
        <v>15.75</v>
      </c>
      <c r="H13" s="32">
        <f>$H$32-Tabel3626235789103[[#This Row],[aantal fouten]]</f>
        <v>24.25</v>
      </c>
      <c r="I13" s="33">
        <f t="shared" si="1"/>
        <v>5.5</v>
      </c>
      <c r="J13" s="34">
        <f>(Tabel362623578910[[#This Row],[cijfer SO 1]]+(Tabel3626235789102[[#This Row],[cijfer eindtoets 1]]*2)+Tabel3626235789103[[#This Row],[cijfer SO 2]])/4</f>
        <v>5.7249999999999996</v>
      </c>
      <c r="L13" s="20">
        <v>7</v>
      </c>
      <c r="M13" s="3" t="s">
        <v>6</v>
      </c>
    </row>
    <row r="14" spans="1:14" x14ac:dyDescent="0.25">
      <c r="A14" s="4">
        <v>12</v>
      </c>
      <c r="B14" s="7">
        <v>429496</v>
      </c>
      <c r="C14" s="25">
        <v>1.25</v>
      </c>
      <c r="D14" s="25">
        <v>2</v>
      </c>
      <c r="E14" s="25">
        <v>3.75</v>
      </c>
      <c r="F14" s="25">
        <v>3</v>
      </c>
      <c r="G14" s="32">
        <f t="shared" si="0"/>
        <v>10</v>
      </c>
      <c r="H14" s="32">
        <f>$H$32-Tabel3626235789103[[#This Row],[aantal fouten]]</f>
        <v>30</v>
      </c>
      <c r="I14" s="33">
        <f t="shared" si="1"/>
        <v>6.8</v>
      </c>
      <c r="J14" s="34">
        <f>(Tabel362623578910[[#This Row],[cijfer SO 1]]+(Tabel3626235789102[[#This Row],[cijfer eindtoets 1]]*2)+Tabel3626235789103[[#This Row],[cijfer SO 2]])/4</f>
        <v>4.9000000000000004</v>
      </c>
      <c r="L14" s="21">
        <v>8</v>
      </c>
      <c r="M14" s="3" t="s">
        <v>7</v>
      </c>
    </row>
    <row r="15" spans="1:14" x14ac:dyDescent="0.25">
      <c r="A15" s="4">
        <v>13</v>
      </c>
      <c r="B15" s="7">
        <v>429520</v>
      </c>
      <c r="C15" s="25">
        <v>1.5</v>
      </c>
      <c r="D15" s="25">
        <v>5</v>
      </c>
      <c r="E15" s="25">
        <v>1.25</v>
      </c>
      <c r="F15" s="25">
        <v>3.5</v>
      </c>
      <c r="G15" s="32">
        <f t="shared" si="0"/>
        <v>11.25</v>
      </c>
      <c r="H15" s="32">
        <f>$H$32-Tabel3626235789103[[#This Row],[aantal fouten]]</f>
        <v>28.75</v>
      </c>
      <c r="I15" s="33">
        <f t="shared" si="1"/>
        <v>6.5</v>
      </c>
      <c r="J15" s="34">
        <f>(Tabel362623578910[[#This Row],[cijfer SO 1]]+(Tabel3626235789102[[#This Row],[cijfer eindtoets 1]]*2)+Tabel3626235789103[[#This Row],[cijfer SO 2]])/4</f>
        <v>6.6</v>
      </c>
      <c r="L15" s="22">
        <v>10</v>
      </c>
      <c r="M15" s="3" t="s">
        <v>5</v>
      </c>
    </row>
    <row r="16" spans="1:14" x14ac:dyDescent="0.25">
      <c r="A16" s="4">
        <v>14</v>
      </c>
      <c r="B16" s="7">
        <v>429530</v>
      </c>
      <c r="C16" s="25">
        <v>0</v>
      </c>
      <c r="D16" s="25">
        <v>2.5</v>
      </c>
      <c r="E16" s="25">
        <v>2</v>
      </c>
      <c r="F16" s="25">
        <v>3.5</v>
      </c>
      <c r="G16" s="32">
        <f t="shared" si="0"/>
        <v>8</v>
      </c>
      <c r="H16" s="32">
        <f>$H$32-Tabel3626235789103[[#This Row],[aantal fouten]]</f>
        <v>32</v>
      </c>
      <c r="I16" s="33">
        <f t="shared" si="1"/>
        <v>7.2</v>
      </c>
      <c r="J16" s="34">
        <f>(Tabel362623578910[[#This Row],[cijfer SO 1]]+(Tabel3626235789102[[#This Row],[cijfer eindtoets 1]]*2)+Tabel3626235789103[[#This Row],[cijfer SO 2]])/4</f>
        <v>5.05</v>
      </c>
    </row>
    <row r="17" spans="1:12" x14ac:dyDescent="0.25">
      <c r="A17" s="4">
        <v>15</v>
      </c>
      <c r="B17" s="7">
        <v>429572</v>
      </c>
      <c r="C17" s="25">
        <v>2</v>
      </c>
      <c r="D17" s="25">
        <v>5.25</v>
      </c>
      <c r="E17" s="25">
        <v>3.25</v>
      </c>
      <c r="F17" s="25">
        <v>1</v>
      </c>
      <c r="G17" s="32">
        <f t="shared" si="0"/>
        <v>11.5</v>
      </c>
      <c r="H17" s="32">
        <f>$H$32-Tabel3626235789103[[#This Row],[aantal fouten]]</f>
        <v>28.5</v>
      </c>
      <c r="I17" s="33">
        <f t="shared" si="1"/>
        <v>6.4</v>
      </c>
      <c r="J17" s="34">
        <f>(Tabel362623578910[[#This Row],[cijfer SO 1]]+(Tabel3626235789102[[#This Row],[cijfer eindtoets 1]]*2)+Tabel3626235789103[[#This Row],[cijfer SO 2]])/4</f>
        <v>5.2750000000000004</v>
      </c>
      <c r="L17" s="31"/>
    </row>
    <row r="18" spans="1:12" x14ac:dyDescent="0.25">
      <c r="A18" s="4">
        <v>16</v>
      </c>
      <c r="B18" s="7">
        <v>429606</v>
      </c>
      <c r="C18" s="25">
        <v>5.5</v>
      </c>
      <c r="D18" s="25">
        <v>7.25</v>
      </c>
      <c r="E18" s="25">
        <v>3.25</v>
      </c>
      <c r="F18" s="25">
        <v>7</v>
      </c>
      <c r="G18" s="32">
        <f t="shared" si="0"/>
        <v>23</v>
      </c>
      <c r="H18" s="32">
        <f>$H$32-Tabel3626235789103[[#This Row],[aantal fouten]]</f>
        <v>17</v>
      </c>
      <c r="I18" s="33">
        <f t="shared" si="1"/>
        <v>3.8</v>
      </c>
      <c r="J18" s="34">
        <f>(Tabel362623578910[[#This Row],[cijfer SO 1]]+(Tabel3626235789102[[#This Row],[cijfer eindtoets 1]]*2)+Tabel3626235789103[[#This Row],[cijfer SO 2]])/4</f>
        <v>4.3250000000000002</v>
      </c>
      <c r="L18" s="31"/>
    </row>
    <row r="19" spans="1:12" x14ac:dyDescent="0.25">
      <c r="A19" s="4">
        <v>17</v>
      </c>
      <c r="B19" s="7">
        <v>429719</v>
      </c>
      <c r="C19" s="25">
        <v>2</v>
      </c>
      <c r="D19" s="25">
        <v>4</v>
      </c>
      <c r="E19" s="25">
        <v>3.5</v>
      </c>
      <c r="F19" s="25">
        <v>2</v>
      </c>
      <c r="G19" s="32">
        <f t="shared" si="0"/>
        <v>11.5</v>
      </c>
      <c r="H19" s="32">
        <f>$H$32-Tabel3626235789103[[#This Row],[aantal fouten]]</f>
        <v>28.5</v>
      </c>
      <c r="I19" s="33">
        <f t="shared" si="1"/>
        <v>6.4</v>
      </c>
      <c r="J19" s="34">
        <f>(Tabel362623578910[[#This Row],[cijfer SO 1]]+(Tabel3626235789102[[#This Row],[cijfer eindtoets 1]]*2)+Tabel3626235789103[[#This Row],[cijfer SO 2]])/4</f>
        <v>6.375</v>
      </c>
      <c r="L19" s="31"/>
    </row>
    <row r="20" spans="1:12" x14ac:dyDescent="0.25">
      <c r="A20" s="4">
        <v>18</v>
      </c>
      <c r="B20" s="7">
        <v>429735</v>
      </c>
      <c r="C20" s="25">
        <v>0.5</v>
      </c>
      <c r="D20" s="25">
        <v>2.75</v>
      </c>
      <c r="E20" s="25">
        <v>4.5</v>
      </c>
      <c r="F20" s="25">
        <v>3</v>
      </c>
      <c r="G20" s="32">
        <f t="shared" si="0"/>
        <v>10.75</v>
      </c>
      <c r="H20" s="32">
        <f>$H$32-Tabel3626235789103[[#This Row],[aantal fouten]]</f>
        <v>29.25</v>
      </c>
      <c r="I20" s="33">
        <f t="shared" si="1"/>
        <v>6.6</v>
      </c>
      <c r="J20" s="34">
        <f>(Tabel362623578910[[#This Row],[cijfer SO 1]]+(Tabel3626235789102[[#This Row],[cijfer eindtoets 1]]*2)+Tabel3626235789103[[#This Row],[cijfer SO 2]])/4</f>
        <v>6.1</v>
      </c>
      <c r="L20" s="31"/>
    </row>
    <row r="21" spans="1:12" ht="16.5" customHeight="1" x14ac:dyDescent="0.25">
      <c r="A21" s="4">
        <v>19</v>
      </c>
      <c r="B21" s="7">
        <v>429780</v>
      </c>
      <c r="C21" s="25">
        <v>2.5</v>
      </c>
      <c r="D21" s="25">
        <v>1.25</v>
      </c>
      <c r="E21" s="25">
        <v>4</v>
      </c>
      <c r="F21" s="25">
        <v>0.5</v>
      </c>
      <c r="G21" s="32">
        <f t="shared" si="0"/>
        <v>8.25</v>
      </c>
      <c r="H21" s="32">
        <f>$H$32-Tabel3626235789103[[#This Row],[aantal fouten]]</f>
        <v>31.75</v>
      </c>
      <c r="I21" s="33">
        <f t="shared" si="1"/>
        <v>7.1</v>
      </c>
      <c r="J21" s="34">
        <f>(Tabel362623578910[[#This Row],[cijfer SO 1]]+(Tabel3626235789102[[#This Row],[cijfer eindtoets 1]]*2)+Tabel3626235789103[[#This Row],[cijfer SO 2]])/4</f>
        <v>5.1749999999999998</v>
      </c>
      <c r="L21" s="31"/>
    </row>
    <row r="22" spans="1:12" ht="16.5" customHeight="1" x14ac:dyDescent="0.25">
      <c r="A22" s="4">
        <v>20</v>
      </c>
      <c r="B22" s="7">
        <v>429803</v>
      </c>
      <c r="C22" s="25">
        <v>5</v>
      </c>
      <c r="D22" s="25">
        <v>6.25</v>
      </c>
      <c r="E22" s="25">
        <v>4</v>
      </c>
      <c r="F22" s="25">
        <v>5.5</v>
      </c>
      <c r="G22" s="32">
        <f t="shared" si="0"/>
        <v>20.75</v>
      </c>
      <c r="H22" s="32">
        <f>$H$32-Tabel3626235789103[[#This Row],[aantal fouten]]</f>
        <v>19.25</v>
      </c>
      <c r="I22" s="33">
        <f t="shared" si="1"/>
        <v>4.3</v>
      </c>
      <c r="J22" s="34">
        <f>(Tabel362623578910[[#This Row],[cijfer SO 1]]+(Tabel3626235789102[[#This Row],[cijfer eindtoets 1]]*2)+Tabel3626235789103[[#This Row],[cijfer SO 2]])/4</f>
        <v>4.9749999999999996</v>
      </c>
      <c r="L22" s="31"/>
    </row>
    <row r="23" spans="1:12" ht="16.5" customHeight="1" x14ac:dyDescent="0.25">
      <c r="A23" s="4">
        <v>21</v>
      </c>
      <c r="B23" s="7">
        <v>429812</v>
      </c>
      <c r="C23" s="25">
        <v>1.5</v>
      </c>
      <c r="D23" s="25">
        <v>4.75</v>
      </c>
      <c r="E23" s="25">
        <v>3</v>
      </c>
      <c r="F23" s="25">
        <v>4</v>
      </c>
      <c r="G23" s="32">
        <f t="shared" si="0"/>
        <v>13.25</v>
      </c>
      <c r="H23" s="32">
        <f>$H$32-Tabel3626235789103[[#This Row],[aantal fouten]]</f>
        <v>26.75</v>
      </c>
      <c r="I23" s="33">
        <f t="shared" si="1"/>
        <v>6</v>
      </c>
      <c r="J23" s="34">
        <f>(Tabel362623578910[[#This Row],[cijfer SO 1]]+(Tabel3626235789102[[#This Row],[cijfer eindtoets 1]]*2)+Tabel3626235789103[[#This Row],[cijfer SO 2]])/4</f>
        <v>6.1749999999999998</v>
      </c>
      <c r="L23" s="31"/>
    </row>
    <row r="24" spans="1:12" x14ac:dyDescent="0.25">
      <c r="A24" s="4">
        <v>22</v>
      </c>
      <c r="B24" s="7">
        <v>429856</v>
      </c>
      <c r="C24" s="25">
        <v>1</v>
      </c>
      <c r="D24" s="25">
        <v>3.25</v>
      </c>
      <c r="E24" s="25">
        <v>5</v>
      </c>
      <c r="F24" s="25">
        <v>4</v>
      </c>
      <c r="G24" s="32">
        <f t="shared" si="0"/>
        <v>13.25</v>
      </c>
      <c r="H24" s="32">
        <f>$H$32-Tabel3626235789103[[#This Row],[aantal fouten]]</f>
        <v>26.75</v>
      </c>
      <c r="I24" s="33">
        <f t="shared" si="1"/>
        <v>6</v>
      </c>
      <c r="J24" s="34">
        <f>(Tabel362623578910[[#This Row],[cijfer SO 1]]+(Tabel3626235789102[[#This Row],[cijfer eindtoets 1]]*2)+Tabel3626235789103[[#This Row],[cijfer SO 2]])/4</f>
        <v>6.1749999999999998</v>
      </c>
      <c r="L24" s="31"/>
    </row>
    <row r="25" spans="1:12" x14ac:dyDescent="0.25">
      <c r="A25" s="4">
        <v>23</v>
      </c>
      <c r="B25" s="7">
        <v>429859</v>
      </c>
      <c r="C25" s="25">
        <v>5.25</v>
      </c>
      <c r="D25" s="25">
        <v>6</v>
      </c>
      <c r="E25" s="25">
        <v>7</v>
      </c>
      <c r="F25" s="25">
        <v>5</v>
      </c>
      <c r="G25" s="32">
        <f t="shared" si="0"/>
        <v>23.25</v>
      </c>
      <c r="H25" s="32">
        <f>$H$32-Tabel3626235789103[[#This Row],[aantal fouten]]</f>
        <v>16.75</v>
      </c>
      <c r="I25" s="33">
        <f t="shared" si="1"/>
        <v>3.8</v>
      </c>
      <c r="J25" s="41">
        <f>(Tabel362623578910[[#This Row],[cijfer SO 1]]+(Tabel3626235789102[[#This Row],[cijfer eindtoets 1]]*2)+Tabel3626235789103[[#This Row],[cijfer SO 2]])/4</f>
        <v>4.5</v>
      </c>
      <c r="L25" s="31"/>
    </row>
    <row r="26" spans="1:12" x14ac:dyDescent="0.25">
      <c r="A26" s="4">
        <v>24</v>
      </c>
      <c r="B26" s="7">
        <v>430165</v>
      </c>
      <c r="C26" s="25">
        <v>0.25</v>
      </c>
      <c r="D26" s="25">
        <v>0.25</v>
      </c>
      <c r="E26" s="25">
        <v>1.5</v>
      </c>
      <c r="F26" s="25">
        <v>0.75</v>
      </c>
      <c r="G26" s="32">
        <f t="shared" si="0"/>
        <v>2.75</v>
      </c>
      <c r="H26" s="32">
        <f>$H$32-Tabel3626235789103[[#This Row],[aantal fouten]]</f>
        <v>37.25</v>
      </c>
      <c r="I26" s="33">
        <f t="shared" si="1"/>
        <v>8.8000000000000007</v>
      </c>
      <c r="J26" s="34">
        <f>(Tabel362623578910[[#This Row],[cijfer SO 1]]+(Tabel3626235789102[[#This Row],[cijfer eindtoets 1]]*2)+Tabel3626235789103[[#This Row],[cijfer SO 2]])/4</f>
        <v>8</v>
      </c>
      <c r="L26" s="31"/>
    </row>
    <row r="27" spans="1:12" x14ac:dyDescent="0.25">
      <c r="A27" s="4">
        <v>25</v>
      </c>
      <c r="B27" s="7">
        <v>430456</v>
      </c>
      <c r="C27" s="25">
        <v>7.5</v>
      </c>
      <c r="D27" s="25">
        <v>10</v>
      </c>
      <c r="E27" s="25">
        <v>1</v>
      </c>
      <c r="F27" s="25">
        <v>6</v>
      </c>
      <c r="G27" s="32">
        <f t="shared" si="0"/>
        <v>24.5</v>
      </c>
      <c r="H27" s="32">
        <f>$H$32-Tabel3626235789103[[#This Row],[aantal fouten]]</f>
        <v>15.5</v>
      </c>
      <c r="I27" s="33">
        <f t="shared" si="1"/>
        <v>3.5</v>
      </c>
      <c r="J27" s="34">
        <f>(Tabel362623578910[[#This Row],[cijfer SO 1]]+(Tabel3626235789102[[#This Row],[cijfer eindtoets 1]]*2)+Tabel3626235789103[[#This Row],[cijfer SO 2]])/4</f>
        <v>4.25</v>
      </c>
      <c r="L27" s="31"/>
    </row>
    <row r="28" spans="1:12" x14ac:dyDescent="0.25">
      <c r="A28" s="4">
        <v>26</v>
      </c>
      <c r="B28" s="7">
        <v>430604</v>
      </c>
      <c r="C28" s="25">
        <v>2</v>
      </c>
      <c r="D28" s="25">
        <v>4.5</v>
      </c>
      <c r="E28" s="25">
        <v>3.5</v>
      </c>
      <c r="F28" s="25">
        <v>2.5</v>
      </c>
      <c r="G28" s="32">
        <f t="shared" ref="G28:G30" si="2">SUM(C28:F28)</f>
        <v>12.5</v>
      </c>
      <c r="H28" s="32">
        <f>$H$32-Tabel3626235789103[[#This Row],[aantal fouten]]</f>
        <v>27.5</v>
      </c>
      <c r="I28" s="33">
        <f t="shared" si="1"/>
        <v>6.2</v>
      </c>
      <c r="J28" s="34">
        <f>(Tabel362623578910[[#This Row],[cijfer SO 1]]+(Tabel3626235789102[[#This Row],[cijfer eindtoets 1]]*2)+Tabel3626235789103[[#This Row],[cijfer SO 2]])/4</f>
        <v>5.7749999999999995</v>
      </c>
      <c r="L28" s="31"/>
    </row>
    <row r="29" spans="1:12" x14ac:dyDescent="0.25">
      <c r="A29" s="4">
        <v>27</v>
      </c>
      <c r="B29" s="7">
        <v>430720</v>
      </c>
      <c r="C29" s="25">
        <v>2</v>
      </c>
      <c r="D29" s="25">
        <v>3.5</v>
      </c>
      <c r="E29" s="25">
        <v>3.5</v>
      </c>
      <c r="F29" s="25">
        <v>4.5</v>
      </c>
      <c r="G29" s="32">
        <f t="shared" si="2"/>
        <v>13.5</v>
      </c>
      <c r="H29" s="32">
        <f>$H$32-Tabel3626235789103[[#This Row],[aantal fouten]]</f>
        <v>26.5</v>
      </c>
      <c r="I29" s="33">
        <f t="shared" si="1"/>
        <v>6</v>
      </c>
      <c r="J29" s="34">
        <f>(Tabel362623578910[[#This Row],[cijfer SO 1]]+(Tabel3626235789102[[#This Row],[cijfer eindtoets 1]]*2)+Tabel3626235789103[[#This Row],[cijfer SO 2]])/4</f>
        <v>5.8</v>
      </c>
      <c r="L29" s="31"/>
    </row>
    <row r="30" spans="1:12" x14ac:dyDescent="0.25">
      <c r="A30" s="4">
        <v>28</v>
      </c>
      <c r="B30" s="7">
        <v>430962</v>
      </c>
      <c r="C30" s="25">
        <v>8.5</v>
      </c>
      <c r="D30" s="25">
        <v>9</v>
      </c>
      <c r="E30" s="25">
        <v>2</v>
      </c>
      <c r="F30" s="25">
        <v>3</v>
      </c>
      <c r="G30" s="32">
        <f t="shared" si="2"/>
        <v>22.5</v>
      </c>
      <c r="H30" s="32">
        <f>$H$32-Tabel3626235789103[[#This Row],[aantal fouten]]</f>
        <v>17.5</v>
      </c>
      <c r="I30" s="33">
        <f t="shared" si="1"/>
        <v>3.9</v>
      </c>
      <c r="J30" s="34">
        <f>(Tabel362623578910[[#This Row],[cijfer SO 1]]+(Tabel3626235789102[[#This Row],[cijfer eindtoets 1]]*2)+Tabel3626235789103[[#This Row],[cijfer SO 2]])/4</f>
        <v>5.7749999999999995</v>
      </c>
      <c r="L30" s="31"/>
    </row>
    <row r="31" spans="1:12" x14ac:dyDescent="0.25">
      <c r="B31" s="11" t="s">
        <v>12</v>
      </c>
      <c r="C31" s="32">
        <f t="shared" ref="C31:J31" si="3">AVERAGE(C3:C30)</f>
        <v>2.3928571428571428</v>
      </c>
      <c r="D31" s="32">
        <f t="shared" si="3"/>
        <v>3.8303571428571428</v>
      </c>
      <c r="E31" s="32">
        <f t="shared" si="3"/>
        <v>3.3392857142857144</v>
      </c>
      <c r="F31" s="32">
        <f t="shared" si="3"/>
        <v>3.1696428571428572</v>
      </c>
      <c r="G31" s="32">
        <f t="shared" si="3"/>
        <v>12.732142857142858</v>
      </c>
      <c r="H31" s="32">
        <f t="shared" si="3"/>
        <v>27.267857142857142</v>
      </c>
      <c r="I31" s="32">
        <f t="shared" si="3"/>
        <v>6.1821428571428578</v>
      </c>
      <c r="J31" s="32">
        <f t="shared" si="3"/>
        <v>5.9972222222222227</v>
      </c>
      <c r="K31" s="31"/>
    </row>
    <row r="32" spans="1:12" x14ac:dyDescent="0.25">
      <c r="B32" s="11" t="s">
        <v>11</v>
      </c>
      <c r="C32" s="31">
        <v>10</v>
      </c>
      <c r="D32" s="31">
        <v>10</v>
      </c>
      <c r="E32" s="31">
        <v>10</v>
      </c>
      <c r="F32" s="31">
        <v>10</v>
      </c>
      <c r="G32" s="31">
        <f>H32</f>
        <v>40</v>
      </c>
      <c r="H32" s="31">
        <f>SUM(C32:F32)</f>
        <v>40</v>
      </c>
      <c r="I32" s="31">
        <v>10</v>
      </c>
      <c r="J32" s="31">
        <v>10</v>
      </c>
    </row>
    <row r="33" spans="3:12" x14ac:dyDescent="0.25">
      <c r="C33" s="24">
        <f>C32/3</f>
        <v>3.3333333333333335</v>
      </c>
      <c r="D33" s="24">
        <f t="shared" ref="D33:F33" si="4">D32/3</f>
        <v>3.3333333333333335</v>
      </c>
      <c r="E33" s="24">
        <f t="shared" si="4"/>
        <v>3.3333333333333335</v>
      </c>
      <c r="F33" s="24">
        <f t="shared" si="4"/>
        <v>3.3333333333333335</v>
      </c>
      <c r="K33" s="13"/>
    </row>
    <row r="34" spans="3:12" x14ac:dyDescent="0.25">
      <c r="K34" s="15"/>
    </row>
    <row r="35" spans="3:12" x14ac:dyDescent="0.25">
      <c r="K35" s="16"/>
    </row>
    <row r="36" spans="3:12" x14ac:dyDescent="0.25">
      <c r="K36" s="17"/>
    </row>
    <row r="37" spans="3:12" x14ac:dyDescent="0.25">
      <c r="K37" s="18"/>
    </row>
    <row r="38" spans="3:12" x14ac:dyDescent="0.25">
      <c r="K38" s="19"/>
    </row>
    <row r="39" spans="3:12" x14ac:dyDescent="0.25">
      <c r="K39" s="20"/>
    </row>
    <row r="40" spans="3:12" x14ac:dyDescent="0.25">
      <c r="K40" s="21"/>
    </row>
    <row r="41" spans="3:12" x14ac:dyDescent="0.25">
      <c r="K41" s="22"/>
    </row>
    <row r="42" spans="3:12" x14ac:dyDescent="0.25">
      <c r="K42" s="23"/>
    </row>
    <row r="43" spans="3:12" x14ac:dyDescent="0.25">
      <c r="L43" s="31"/>
    </row>
  </sheetData>
  <phoneticPr fontId="28" type="noConversion"/>
  <conditionalFormatting sqref="K33:K42">
    <cfRule type="colorScale" priority="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6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E3:F30">
    <cfRule type="colorScale" priority="4">
      <colorScale>
        <cfvo type="num" val="0"/>
        <cfvo type="num" val="$E$33"/>
        <cfvo type="num" val="$E$32"/>
        <color rgb="FF00B050"/>
        <color rgb="FFFFFF00"/>
        <color rgb="FFFF0000"/>
      </colorScale>
    </cfRule>
    <cfRule type="colorScale" priority="7">
      <colorScale>
        <cfvo type="num" val="0"/>
        <cfvo type="num" val="$E$33"/>
        <cfvo type="num" val="5"/>
        <color rgb="FF00B050"/>
        <color rgb="FFFFFF00"/>
        <color rgb="FFFF0000"/>
      </colorScale>
    </cfRule>
  </conditionalFormatting>
  <conditionalFormatting sqref="E3:F30">
    <cfRule type="colorScale" priority="8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F30">
    <cfRule type="colorScale" priority="10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1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F30">
    <cfRule type="colorScale" priority="12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3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E3:F30">
    <cfRule type="colorScale" priority="14">
      <colorScale>
        <cfvo type="num" val="0"/>
        <cfvo type="formula" val="$C$32/3"/>
        <cfvo type="num" val="10"/>
        <color rgb="FF00B050"/>
        <color rgb="FFFFFF00"/>
        <color rgb="FFFF0000"/>
      </colorScale>
    </cfRule>
    <cfRule type="colorScale" priority="1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L6:L9 L11:L15">
    <cfRule type="colorScale" priority="1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8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E3:E30">
    <cfRule type="colorScale" priority="19">
      <colorScale>
        <cfvo type="num" val="0"/>
        <cfvo type="num" val="$E$33"/>
        <cfvo type="num" val="$E$32"/>
        <color rgb="FF00B050"/>
        <color rgb="FFFFFF00"/>
        <color rgb="FFFF0000"/>
      </colorScale>
    </cfRule>
    <cfRule type="colorScale" priority="20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1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30">
    <cfRule type="colorScale" priority="23">
      <colorScale>
        <cfvo type="num" val="0"/>
        <cfvo type="num" val="$F$33"/>
        <cfvo type="num" val="$F$32"/>
        <color rgb="FF00B050"/>
        <color rgb="FFFFFF00"/>
        <color rgb="FFFF0000"/>
      </colorScale>
    </cfRule>
    <cfRule type="colorScale" priority="2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30">
    <cfRule type="colorScale" priority="3">
      <colorScale>
        <cfvo type="num" val="0"/>
        <cfvo type="num" val="$C$33"/>
        <cfvo type="num" val="$C$32"/>
        <color rgb="FF00B050"/>
        <color rgb="FFFFFF00"/>
        <color rgb="FFFF0000"/>
      </colorScale>
    </cfRule>
    <cfRule type="colorScale" priority="27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D3:D30">
    <cfRule type="colorScale" priority="2">
      <colorScale>
        <cfvo type="num" val="0"/>
        <cfvo type="num" val="$D$33"/>
        <cfvo type="num" val="$D$32"/>
        <color rgb="FF00B050"/>
        <color rgb="FFFFFF00"/>
        <color rgb="FFFF0000"/>
      </colorScale>
    </cfRule>
    <cfRule type="colorScale" priority="28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C3:F30">
    <cfRule type="colorScale" priority="1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8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3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7109375" style="31" customWidth="1"/>
    <col min="2" max="2" width="14.7109375" style="31" customWidth="1"/>
    <col min="3" max="11" width="8.7109375" style="3" customWidth="1"/>
    <col min="12" max="14" width="8.7109375" style="31" customWidth="1"/>
    <col min="15" max="15" width="8.7109375" style="28" customWidth="1"/>
    <col min="16" max="16" width="20.7109375" style="3" customWidth="1"/>
    <col min="17" max="17" width="3.85546875" style="3" customWidth="1"/>
    <col min="18" max="16384" width="9.140625" style="3"/>
  </cols>
  <sheetData>
    <row r="1" spans="1:19" ht="15.75" x14ac:dyDescent="0.25">
      <c r="C1" s="2" t="s">
        <v>24</v>
      </c>
      <c r="D1" s="2"/>
      <c r="E1" s="2"/>
      <c r="F1" s="2"/>
    </row>
    <row r="2" spans="1:19" s="7" customFormat="1" ht="93" customHeight="1" x14ac:dyDescent="0.25">
      <c r="A2" s="26" t="s">
        <v>23</v>
      </c>
      <c r="B2" s="46" t="s">
        <v>10</v>
      </c>
      <c r="C2" s="5" t="s">
        <v>27</v>
      </c>
      <c r="D2" s="5" t="s">
        <v>21</v>
      </c>
      <c r="E2" s="5" t="s">
        <v>28</v>
      </c>
      <c r="F2" s="5" t="s">
        <v>33</v>
      </c>
      <c r="G2" s="5" t="s">
        <v>29</v>
      </c>
      <c r="H2" s="5" t="s">
        <v>30</v>
      </c>
      <c r="I2" s="5" t="s">
        <v>15</v>
      </c>
      <c r="J2" s="37" t="s">
        <v>31</v>
      </c>
      <c r="K2" s="37" t="s">
        <v>32</v>
      </c>
      <c r="L2" s="6" t="s">
        <v>9</v>
      </c>
      <c r="M2" s="6" t="s">
        <v>14</v>
      </c>
      <c r="N2" s="6" t="s">
        <v>25</v>
      </c>
      <c r="O2" s="36" t="s">
        <v>26</v>
      </c>
    </row>
    <row r="3" spans="1:19" x14ac:dyDescent="0.25">
      <c r="A3" s="4">
        <v>1</v>
      </c>
      <c r="B3" s="42">
        <v>426819</v>
      </c>
      <c r="C3" s="25"/>
      <c r="D3" s="25"/>
      <c r="E3" s="25"/>
      <c r="F3" s="25"/>
      <c r="G3" s="25"/>
      <c r="H3" s="25"/>
      <c r="I3" s="25"/>
      <c r="J3" s="25"/>
      <c r="K3" s="25"/>
      <c r="L3" s="32"/>
      <c r="M3" s="32"/>
      <c r="N3" s="33"/>
      <c r="O3" s="34"/>
      <c r="P3" s="9" t="s">
        <v>13</v>
      </c>
      <c r="Q3" s="32">
        <v>1</v>
      </c>
      <c r="R3" s="10"/>
    </row>
    <row r="4" spans="1:19" x14ac:dyDescent="0.25">
      <c r="A4" s="4">
        <v>2</v>
      </c>
      <c r="B4" s="7">
        <v>427430</v>
      </c>
      <c r="C4" s="25">
        <v>2</v>
      </c>
      <c r="D4" s="25">
        <v>3</v>
      </c>
      <c r="E4" s="25">
        <v>0.75</v>
      </c>
      <c r="F4" s="25">
        <v>1</v>
      </c>
      <c r="G4" s="25">
        <v>1</v>
      </c>
      <c r="H4" s="25">
        <v>1</v>
      </c>
      <c r="I4" s="25">
        <v>1.5</v>
      </c>
      <c r="J4" s="25">
        <v>2.25</v>
      </c>
      <c r="K4" s="25">
        <v>2</v>
      </c>
      <c r="L4" s="32">
        <f t="shared" ref="L4:L12" si="0">SUM(C4:K4)</f>
        <v>14.5</v>
      </c>
      <c r="M4" s="32">
        <f>$M$32-Tabel3626235789102[[#This Row],[aantal fouten]]</f>
        <v>41.5</v>
      </c>
      <c r="N4" s="33">
        <f t="shared" ref="N4:N11" si="1">ROUND(IF(($Q$3&gt;=1),MIN(($Q$3+(($M4*9)/$M$32)),(1+((($M4*9)/$M$32)*2)),(10-(((($M$32-$M4)*9)/$M$32)*0.5))),MAX(($Q$3+(($M4*9)/$M$32)),(1+((($M4*9)/$M$32)*0.5)),(10-(((($M$32-$M4)*9)/$M$32)*2)))),1)</f>
        <v>7.7</v>
      </c>
      <c r="O4" s="34">
        <f>(Tabel362623578910[[#This Row],[cijfer SO 1]]+(Tabel3626235789102[[#This Row],[cijfer eindtoets 1]]*2))/3</f>
        <v>7.9666666666666659</v>
      </c>
    </row>
    <row r="5" spans="1:19" x14ac:dyDescent="0.25">
      <c r="A5" s="4">
        <v>3</v>
      </c>
      <c r="B5" s="7">
        <v>427990</v>
      </c>
      <c r="C5" s="25">
        <v>1</v>
      </c>
      <c r="D5" s="25">
        <v>1</v>
      </c>
      <c r="E5" s="25">
        <v>4.66</v>
      </c>
      <c r="F5" s="25">
        <v>3</v>
      </c>
      <c r="G5" s="25">
        <v>4</v>
      </c>
      <c r="H5" s="25">
        <v>1</v>
      </c>
      <c r="I5" s="25">
        <v>4.25</v>
      </c>
      <c r="J5" s="25">
        <v>3.5</v>
      </c>
      <c r="K5" s="25">
        <v>3</v>
      </c>
      <c r="L5" s="32">
        <f t="shared" si="0"/>
        <v>25.41</v>
      </c>
      <c r="M5" s="32">
        <f>$M$32-Tabel3626235789102[[#This Row],[aantal fouten]]</f>
        <v>30.59</v>
      </c>
      <c r="N5" s="33">
        <f t="shared" si="1"/>
        <v>5.9</v>
      </c>
      <c r="O5" s="34">
        <f>(Tabel362623578910[[#This Row],[cijfer SO 1]]+(Tabel3626235789102[[#This Row],[cijfer eindtoets 1]]*2))/3</f>
        <v>5.9333333333333336</v>
      </c>
      <c r="P5" s="11"/>
    </row>
    <row r="6" spans="1:19" x14ac:dyDescent="0.25">
      <c r="A6" s="4">
        <v>4</v>
      </c>
      <c r="B6" s="7">
        <v>428951</v>
      </c>
      <c r="C6" s="25">
        <v>3</v>
      </c>
      <c r="D6" s="25">
        <v>1</v>
      </c>
      <c r="E6" s="25">
        <v>3</v>
      </c>
      <c r="F6" s="25">
        <v>1</v>
      </c>
      <c r="G6" s="25">
        <v>4</v>
      </c>
      <c r="H6" s="25">
        <v>3</v>
      </c>
      <c r="I6" s="25">
        <v>3.25</v>
      </c>
      <c r="J6" s="25">
        <v>6.5</v>
      </c>
      <c r="K6" s="25">
        <v>4</v>
      </c>
      <c r="L6" s="32">
        <f t="shared" si="0"/>
        <v>28.75</v>
      </c>
      <c r="M6" s="32">
        <f>$M$32-Tabel3626235789102[[#This Row],[aantal fouten]]</f>
        <v>27.25</v>
      </c>
      <c r="N6" s="33">
        <f t="shared" si="1"/>
        <v>5.4</v>
      </c>
      <c r="O6" s="34">
        <f>(Tabel362623578910[[#This Row],[cijfer SO 1]]+(Tabel3626235789102[[#This Row],[cijfer eindtoets 1]]*2))/3</f>
        <v>6.2333333333333343</v>
      </c>
      <c r="Q6" s="12">
        <v>0</v>
      </c>
      <c r="R6" s="3" t="s">
        <v>19</v>
      </c>
    </row>
    <row r="7" spans="1:19" x14ac:dyDescent="0.25">
      <c r="A7" s="4">
        <v>5</v>
      </c>
      <c r="B7" s="7">
        <v>429155</v>
      </c>
      <c r="C7" s="25">
        <v>3</v>
      </c>
      <c r="D7" s="25">
        <v>0</v>
      </c>
      <c r="E7" s="25">
        <v>4</v>
      </c>
      <c r="F7" s="25">
        <v>1</v>
      </c>
      <c r="G7" s="25">
        <v>1</v>
      </c>
      <c r="H7" s="25">
        <v>1</v>
      </c>
      <c r="I7" s="25">
        <v>4</v>
      </c>
      <c r="J7" s="25">
        <v>3.25</v>
      </c>
      <c r="K7" s="25">
        <v>4</v>
      </c>
      <c r="L7" s="32">
        <f t="shared" si="0"/>
        <v>21.25</v>
      </c>
      <c r="M7" s="32">
        <f>$M$32-Tabel3626235789102[[#This Row],[aantal fouten]]</f>
        <v>34.75</v>
      </c>
      <c r="N7" s="33">
        <f t="shared" si="1"/>
        <v>6.6</v>
      </c>
      <c r="O7" s="34">
        <f>(Tabel362623578910[[#This Row],[cijfer SO 1]]+(Tabel3626235789102[[#This Row],[cijfer eindtoets 1]]*2))/3</f>
        <v>6</v>
      </c>
      <c r="Q7" s="13">
        <v>1</v>
      </c>
      <c r="R7" s="3" t="s">
        <v>2</v>
      </c>
      <c r="S7" s="14"/>
    </row>
    <row r="8" spans="1:19" x14ac:dyDescent="0.25">
      <c r="A8" s="4">
        <v>6</v>
      </c>
      <c r="B8" s="7">
        <v>429166</v>
      </c>
      <c r="C8" s="25">
        <v>3</v>
      </c>
      <c r="D8" s="25">
        <v>0</v>
      </c>
      <c r="E8" s="25">
        <v>1.66</v>
      </c>
      <c r="F8" s="25">
        <v>0</v>
      </c>
      <c r="G8" s="25">
        <v>0</v>
      </c>
      <c r="H8" s="25">
        <v>0</v>
      </c>
      <c r="I8" s="25">
        <v>0</v>
      </c>
      <c r="J8" s="25">
        <v>0.25</v>
      </c>
      <c r="K8" s="25">
        <v>2</v>
      </c>
      <c r="L8" s="32">
        <f t="shared" si="0"/>
        <v>6.91</v>
      </c>
      <c r="M8" s="32">
        <f>$M$32-Tabel3626235789102[[#This Row],[aantal fouten]]</f>
        <v>49.09</v>
      </c>
      <c r="N8" s="33">
        <f t="shared" si="1"/>
        <v>8.9</v>
      </c>
      <c r="O8" s="34">
        <f>(Tabel362623578910[[#This Row],[cijfer SO 1]]+(Tabel3626235789102[[#This Row],[cijfer eindtoets 1]]*2))/3</f>
        <v>9.2333333333333343</v>
      </c>
      <c r="Q8" s="15">
        <v>2</v>
      </c>
      <c r="R8" s="3" t="s">
        <v>3</v>
      </c>
    </row>
    <row r="9" spans="1:19" x14ac:dyDescent="0.25">
      <c r="A9" s="4">
        <v>7</v>
      </c>
      <c r="B9" s="7">
        <v>429170</v>
      </c>
      <c r="C9" s="25">
        <v>2</v>
      </c>
      <c r="D9" s="25">
        <v>0</v>
      </c>
      <c r="E9" s="25">
        <v>3</v>
      </c>
      <c r="F9" s="25">
        <v>0</v>
      </c>
      <c r="G9" s="25">
        <v>3</v>
      </c>
      <c r="H9" s="25">
        <v>3</v>
      </c>
      <c r="I9" s="25">
        <v>2</v>
      </c>
      <c r="J9" s="25">
        <v>0.5</v>
      </c>
      <c r="K9" s="25">
        <v>4</v>
      </c>
      <c r="L9" s="32">
        <f t="shared" si="0"/>
        <v>17.5</v>
      </c>
      <c r="M9" s="32">
        <f>$M$32-Tabel3626235789102[[#This Row],[aantal fouten]]</f>
        <v>38.5</v>
      </c>
      <c r="N9" s="33">
        <f t="shared" si="1"/>
        <v>7.2</v>
      </c>
      <c r="O9" s="34">
        <f>(Tabel362623578910[[#This Row],[cijfer SO 1]]+(Tabel3626235789102[[#This Row],[cijfer eindtoets 1]]*2))/3</f>
        <v>7.2666666666666666</v>
      </c>
      <c r="Q9" s="16">
        <v>3</v>
      </c>
      <c r="R9" s="3" t="s">
        <v>0</v>
      </c>
    </row>
    <row r="10" spans="1:19" x14ac:dyDescent="0.25">
      <c r="A10" s="4">
        <v>8</v>
      </c>
      <c r="B10" s="7">
        <v>429234</v>
      </c>
      <c r="C10" s="25">
        <v>3</v>
      </c>
      <c r="D10" s="25">
        <v>0</v>
      </c>
      <c r="E10" s="25">
        <v>2</v>
      </c>
      <c r="F10" s="25">
        <v>2</v>
      </c>
      <c r="G10" s="25">
        <v>5</v>
      </c>
      <c r="H10" s="25">
        <v>5</v>
      </c>
      <c r="I10" s="25">
        <v>4</v>
      </c>
      <c r="J10" s="25">
        <v>4.5</v>
      </c>
      <c r="K10" s="25">
        <v>4</v>
      </c>
      <c r="L10" s="32">
        <f t="shared" si="0"/>
        <v>29.5</v>
      </c>
      <c r="M10" s="32">
        <f>$M$32-Tabel3626235789102[[#This Row],[aantal fouten]]</f>
        <v>26.5</v>
      </c>
      <c r="N10" s="33">
        <f t="shared" si="1"/>
        <v>5.3</v>
      </c>
      <c r="O10" s="41">
        <f>(Tabel362623578910[[#This Row],[cijfer SO 1]]+(Tabel3626235789102[[#This Row],[cijfer eindtoets 1]]*2))/3</f>
        <v>5.4666666666666659</v>
      </c>
      <c r="Q10" s="27"/>
      <c r="R10" s="3" t="s">
        <v>8</v>
      </c>
    </row>
    <row r="11" spans="1:19" x14ac:dyDescent="0.25">
      <c r="A11" s="4">
        <v>9</v>
      </c>
      <c r="B11" s="7">
        <v>429257</v>
      </c>
      <c r="C11" s="25">
        <v>3</v>
      </c>
      <c r="D11" s="25">
        <v>2</v>
      </c>
      <c r="E11" s="25">
        <v>3.33</v>
      </c>
      <c r="F11" s="25">
        <v>1</v>
      </c>
      <c r="G11" s="25">
        <v>5</v>
      </c>
      <c r="H11" s="25">
        <v>1</v>
      </c>
      <c r="I11" s="25">
        <v>4.25</v>
      </c>
      <c r="J11" s="25">
        <v>3.5</v>
      </c>
      <c r="K11" s="25">
        <v>3</v>
      </c>
      <c r="L11" s="32">
        <f t="shared" si="0"/>
        <v>26.08</v>
      </c>
      <c r="M11" s="32">
        <f>$M$32-Tabel3626235789102[[#This Row],[aantal fouten]]</f>
        <v>29.92</v>
      </c>
      <c r="N11" s="33">
        <f t="shared" si="1"/>
        <v>5.8</v>
      </c>
      <c r="O11" s="34">
        <f>(Tabel362623578910[[#This Row],[cijfer SO 1]]+(Tabel3626235789102[[#This Row],[cijfer eindtoets 1]]*2))/3</f>
        <v>4.833333333333333</v>
      </c>
      <c r="Q11" s="17">
        <v>4</v>
      </c>
      <c r="R11" s="3" t="s">
        <v>4</v>
      </c>
    </row>
    <row r="12" spans="1:19" x14ac:dyDescent="0.25">
      <c r="A12" s="4">
        <v>10</v>
      </c>
      <c r="B12" s="7">
        <v>429265</v>
      </c>
      <c r="C12" s="25"/>
      <c r="D12" s="25">
        <v>2</v>
      </c>
      <c r="E12" s="25">
        <v>1.5</v>
      </c>
      <c r="F12" s="25">
        <v>1</v>
      </c>
      <c r="G12" s="25">
        <v>0</v>
      </c>
      <c r="H12" s="25">
        <v>2</v>
      </c>
      <c r="I12" s="25">
        <v>4.25</v>
      </c>
      <c r="J12" s="25">
        <v>2.75</v>
      </c>
      <c r="K12" s="25">
        <v>6</v>
      </c>
      <c r="L12" s="32">
        <f t="shared" si="0"/>
        <v>19.5</v>
      </c>
      <c r="M12" s="32">
        <f>$M$32-Tabel3626235789102[[#This Row],[aantal fouten]]</f>
        <v>36.5</v>
      </c>
      <c r="N12" s="33">
        <v>6.4</v>
      </c>
      <c r="O12" s="34">
        <f>(Tabel362623578910[[#This Row],[cijfer SO 1]]+(Tabel3626235789102[[#This Row],[cijfer eindtoets 1]]*2))/3</f>
        <v>7.3</v>
      </c>
      <c r="P12" s="30" t="s">
        <v>52</v>
      </c>
      <c r="Q12" s="18">
        <v>5</v>
      </c>
      <c r="R12" s="3" t="s">
        <v>1</v>
      </c>
    </row>
    <row r="13" spans="1:19" x14ac:dyDescent="0.25">
      <c r="A13" s="4">
        <v>11</v>
      </c>
      <c r="B13" s="7">
        <v>429407</v>
      </c>
      <c r="C13" s="25">
        <v>2</v>
      </c>
      <c r="D13" s="25">
        <v>1</v>
      </c>
      <c r="E13" s="25">
        <v>3.16</v>
      </c>
      <c r="F13" s="25">
        <v>5</v>
      </c>
      <c r="G13" s="25">
        <v>3</v>
      </c>
      <c r="H13" s="25">
        <v>4</v>
      </c>
      <c r="I13" s="25">
        <v>4.5</v>
      </c>
      <c r="J13" s="25">
        <v>2.25</v>
      </c>
      <c r="K13" s="25">
        <v>6</v>
      </c>
      <c r="L13" s="32">
        <f t="shared" ref="L13:L19" si="2">SUM(C13:K13)</f>
        <v>30.91</v>
      </c>
      <c r="M13" s="32">
        <f>$M$32-Tabel3626235789102[[#This Row],[aantal fouten]]</f>
        <v>25.09</v>
      </c>
      <c r="N13" s="33">
        <f>ROUND(IF(($Q$3&gt;=1),MIN(($Q$3+(($M13*9)/$M$32)),(1+((($M13*9)/$M$32)*2)),(10-(((($M$32-$M13)*9)/$M$32)*0.5))),MAX(($Q$3+(($M13*9)/$M$32)),(1+((($M13*9)/$M$32)*0.5)),(10-(((($M$32-$M13)*9)/$M$32)*2)))),1)</f>
        <v>5</v>
      </c>
      <c r="O13" s="34">
        <f>(Tabel362623578910[[#This Row],[cijfer SO 1]]+(Tabel3626235789102[[#This Row],[cijfer eindtoets 1]]*2))/3</f>
        <v>5.8</v>
      </c>
      <c r="Q13" s="20">
        <v>7</v>
      </c>
      <c r="R13" s="3" t="s">
        <v>6</v>
      </c>
    </row>
    <row r="14" spans="1:19" x14ac:dyDescent="0.25">
      <c r="A14" s="4">
        <v>12</v>
      </c>
      <c r="B14" s="7">
        <v>429496</v>
      </c>
      <c r="C14" s="25"/>
      <c r="D14" s="25">
        <v>1</v>
      </c>
      <c r="E14" s="25">
        <v>3</v>
      </c>
      <c r="F14" s="25">
        <v>6</v>
      </c>
      <c r="G14" s="25">
        <v>4.5</v>
      </c>
      <c r="H14" s="25">
        <v>4</v>
      </c>
      <c r="I14" s="25">
        <v>5.25</v>
      </c>
      <c r="J14" s="25">
        <v>1</v>
      </c>
      <c r="K14" s="25">
        <v>8</v>
      </c>
      <c r="L14" s="32">
        <f t="shared" si="2"/>
        <v>32.75</v>
      </c>
      <c r="M14" s="32">
        <f>$M$32-Tabel3626235789102[[#This Row],[aantal fouten]]</f>
        <v>23.25</v>
      </c>
      <c r="N14" s="33">
        <v>4</v>
      </c>
      <c r="O14" s="34">
        <f>(Tabel362623578910[[#This Row],[cijfer SO 1]]+(Tabel3626235789102[[#This Row],[cijfer eindtoets 1]]*2))/3</f>
        <v>4.2666666666666666</v>
      </c>
      <c r="P14" s="30" t="s">
        <v>52</v>
      </c>
      <c r="Q14" s="21">
        <v>8</v>
      </c>
      <c r="R14" s="3" t="s">
        <v>7</v>
      </c>
    </row>
    <row r="15" spans="1:19" x14ac:dyDescent="0.25">
      <c r="A15" s="4">
        <v>13</v>
      </c>
      <c r="B15" s="7">
        <v>429520</v>
      </c>
      <c r="C15" s="25">
        <v>1</v>
      </c>
      <c r="D15" s="25">
        <v>2</v>
      </c>
      <c r="E15" s="25">
        <v>1.5</v>
      </c>
      <c r="F15" s="25">
        <v>2</v>
      </c>
      <c r="G15" s="25">
        <v>4</v>
      </c>
      <c r="H15" s="25">
        <v>3</v>
      </c>
      <c r="I15" s="25">
        <v>2.75</v>
      </c>
      <c r="J15" s="25">
        <v>3</v>
      </c>
      <c r="K15" s="25">
        <v>4</v>
      </c>
      <c r="L15" s="32">
        <f t="shared" si="2"/>
        <v>23.25</v>
      </c>
      <c r="M15" s="32">
        <f>$M$32-Tabel3626235789102[[#This Row],[aantal fouten]]</f>
        <v>32.75</v>
      </c>
      <c r="N15" s="33">
        <f>ROUND(IF(($Q$3&gt;=1),MIN(($Q$3+(($M15*9)/$M$32)),(1+((($M15*9)/$M$32)*2)),(10-(((($M$32-$M15)*9)/$M$32)*0.5))),MAX(($Q$3+(($M15*9)/$M$32)),(1+((($M15*9)/$M$32)*0.5)),(10-(((($M$32-$M15)*9)/$M$32)*2)))),1)</f>
        <v>6.3</v>
      </c>
      <c r="O15" s="34">
        <f>(Tabel362623578910[[#This Row],[cijfer SO 1]]+(Tabel3626235789102[[#This Row],[cijfer eindtoets 1]]*2))/3</f>
        <v>6.6333333333333329</v>
      </c>
      <c r="Q15" s="22">
        <v>10</v>
      </c>
      <c r="R15" s="3" t="s">
        <v>5</v>
      </c>
    </row>
    <row r="16" spans="1:19" x14ac:dyDescent="0.25">
      <c r="A16" s="4">
        <v>14</v>
      </c>
      <c r="B16" s="7">
        <v>429530</v>
      </c>
      <c r="C16" s="25">
        <v>4</v>
      </c>
      <c r="D16" s="25">
        <v>3</v>
      </c>
      <c r="E16" s="25">
        <v>4.16</v>
      </c>
      <c r="F16" s="25">
        <v>1</v>
      </c>
      <c r="G16" s="25">
        <v>3</v>
      </c>
      <c r="H16" s="25">
        <v>5</v>
      </c>
      <c r="I16" s="25">
        <v>3.25</v>
      </c>
      <c r="J16" s="25">
        <v>4.5</v>
      </c>
      <c r="K16" s="25">
        <v>4</v>
      </c>
      <c r="L16" s="32">
        <f t="shared" si="2"/>
        <v>31.91</v>
      </c>
      <c r="M16" s="32">
        <f>$M$32-Tabel3626235789102[[#This Row],[aantal fouten]]</f>
        <v>24.09</v>
      </c>
      <c r="N16" s="33">
        <f>ROUND(IF(($Q$3&gt;=1),MIN(($Q$3+(($M16*9)/$M$32)),(1+((($M16*9)/$M$32)*2)),(10-(((($M$32-$M16)*9)/$M$32)*0.5))),MAX(($Q$3+(($M16*9)/$M$32)),(1+((($M16*9)/$M$32)*0.5)),(10-(((($M$32-$M16)*9)/$M$32)*2)))),1)</f>
        <v>4.9000000000000004</v>
      </c>
      <c r="O16" s="34">
        <f>(Tabel362623578910[[#This Row],[cijfer SO 1]]+(Tabel3626235789102[[#This Row],[cijfer eindtoets 1]]*2))/3</f>
        <v>4.333333333333333</v>
      </c>
    </row>
    <row r="17" spans="1:17" x14ac:dyDescent="0.25">
      <c r="A17" s="4">
        <v>15</v>
      </c>
      <c r="B17" s="7">
        <v>429572</v>
      </c>
      <c r="C17" s="25">
        <v>1</v>
      </c>
      <c r="D17" s="25">
        <v>2</v>
      </c>
      <c r="E17" s="25">
        <v>3</v>
      </c>
      <c r="F17" s="25">
        <v>1</v>
      </c>
      <c r="G17" s="25">
        <v>3</v>
      </c>
      <c r="H17" s="25">
        <v>3</v>
      </c>
      <c r="I17" s="25">
        <v>5</v>
      </c>
      <c r="J17" s="25">
        <v>6.5</v>
      </c>
      <c r="K17" s="25">
        <v>4</v>
      </c>
      <c r="L17" s="32">
        <f t="shared" si="2"/>
        <v>28.5</v>
      </c>
      <c r="M17" s="32">
        <f>$M$32-Tabel3626235789102[[#This Row],[aantal fouten]]</f>
        <v>27.5</v>
      </c>
      <c r="N17" s="33">
        <f>ROUND(IF(($Q$3&gt;=1),MIN(($Q$3+(($M17*9)/$M$32)),(1+((($M17*9)/$M$32)*2)),(10-(((($M$32-$M17)*9)/$M$32)*0.5))),MAX(($Q$3+(($M17*9)/$M$32)),(1+((($M17*9)/$M$32)*0.5)),(10-(((($M$32-$M17)*9)/$M$32)*2)))),1)</f>
        <v>5.4</v>
      </c>
      <c r="O17" s="34">
        <f>(Tabel362623578910[[#This Row],[cijfer SO 1]]+(Tabel3626235789102[[#This Row],[cijfer eindtoets 1]]*2))/3</f>
        <v>4.9000000000000004</v>
      </c>
      <c r="Q17" s="31"/>
    </row>
    <row r="18" spans="1:17" x14ac:dyDescent="0.25">
      <c r="A18" s="4">
        <v>16</v>
      </c>
      <c r="B18" s="7">
        <v>429606</v>
      </c>
      <c r="C18" s="25">
        <v>1</v>
      </c>
      <c r="D18" s="25">
        <v>2</v>
      </c>
      <c r="E18" s="25">
        <v>3.83</v>
      </c>
      <c r="F18" s="25">
        <v>3</v>
      </c>
      <c r="G18" s="25">
        <v>5</v>
      </c>
      <c r="H18" s="25">
        <v>4</v>
      </c>
      <c r="I18" s="25">
        <v>3.5</v>
      </c>
      <c r="J18" s="25">
        <v>4.25</v>
      </c>
      <c r="K18" s="25">
        <v>5</v>
      </c>
      <c r="L18" s="32">
        <f t="shared" si="2"/>
        <v>31.58</v>
      </c>
      <c r="M18" s="32">
        <f>$M$32-Tabel3626235789102[[#This Row],[aantal fouten]]</f>
        <v>24.42</v>
      </c>
      <c r="N18" s="33">
        <f>ROUND(IF(($Q$3&gt;=1),MIN(($Q$3+(($M18*9)/$M$32)),(1+((($M18*9)/$M$32)*2)),(10-(((($M$32-$M18)*9)/$M$32)*0.5))),MAX(($Q$3+(($M18*9)/$M$32)),(1+((($M18*9)/$M$32)*0.5)),(10-(((($M$32-$M18)*9)/$M$32)*2)))),1)</f>
        <v>4.9000000000000004</v>
      </c>
      <c r="O18" s="41">
        <f>(Tabel362623578910[[#This Row],[cijfer SO 1]]+(Tabel3626235789102[[#This Row],[cijfer eindtoets 1]]*2))/3</f>
        <v>4.5</v>
      </c>
      <c r="Q18" s="31"/>
    </row>
    <row r="19" spans="1:17" x14ac:dyDescent="0.25">
      <c r="A19" s="4">
        <v>17</v>
      </c>
      <c r="B19" s="7">
        <v>429719</v>
      </c>
      <c r="C19" s="25"/>
      <c r="D19" s="25">
        <v>1</v>
      </c>
      <c r="E19" s="25">
        <v>3</v>
      </c>
      <c r="F19" s="25">
        <v>3</v>
      </c>
      <c r="G19" s="25">
        <v>2</v>
      </c>
      <c r="H19" s="25">
        <v>5</v>
      </c>
      <c r="I19" s="25">
        <v>2.5</v>
      </c>
      <c r="J19" s="25">
        <v>1.5</v>
      </c>
      <c r="K19" s="25">
        <v>4</v>
      </c>
      <c r="L19" s="32">
        <f t="shared" si="2"/>
        <v>22</v>
      </c>
      <c r="M19" s="32">
        <f>$M$32-Tabel3626235789102[[#This Row],[aantal fouten]]</f>
        <v>34</v>
      </c>
      <c r="N19" s="33">
        <v>6</v>
      </c>
      <c r="O19" s="41">
        <f>(Tabel362623578910[[#This Row],[cijfer SO 1]]+(Tabel3626235789102[[#This Row],[cijfer eindtoets 1]]*2))/3</f>
        <v>6.3666666666666671</v>
      </c>
      <c r="P19" s="30" t="s">
        <v>52</v>
      </c>
      <c r="Q19" s="31"/>
    </row>
    <row r="20" spans="1:17" x14ac:dyDescent="0.25">
      <c r="A20" s="4">
        <v>18</v>
      </c>
      <c r="B20" s="7">
        <v>429735</v>
      </c>
      <c r="C20" s="25">
        <v>1</v>
      </c>
      <c r="D20" s="25">
        <v>1</v>
      </c>
      <c r="E20" s="25">
        <v>3.16</v>
      </c>
      <c r="F20" s="25">
        <v>1</v>
      </c>
      <c r="G20" s="25">
        <v>5</v>
      </c>
      <c r="H20" s="25">
        <v>5</v>
      </c>
      <c r="I20" s="25">
        <v>4</v>
      </c>
      <c r="J20" s="25">
        <v>3.5</v>
      </c>
      <c r="K20" s="25">
        <v>5</v>
      </c>
      <c r="L20" s="32">
        <f t="shared" ref="L20:L27" si="3">SUM(C20:K20)</f>
        <v>28.66</v>
      </c>
      <c r="M20" s="32">
        <f>$M$32-Tabel3626235789102[[#This Row],[aantal fouten]]</f>
        <v>27.34</v>
      </c>
      <c r="N20" s="33">
        <f>ROUND(IF(($Q$3&gt;=1),MIN(($Q$3+(($M20*9)/$M$32)),(1+((($M20*9)/$M$32)*2)),(10-(((($M$32-$M20)*9)/$M$32)*0.5))),MAX(($Q$3+(($M20*9)/$M$32)),(1+((($M20*9)/$M$32)*0.5)),(10-(((($M$32-$M20)*9)/$M$32)*2)))),1)</f>
        <v>5.4</v>
      </c>
      <c r="O20" s="34">
        <f>(Tabel362623578910[[#This Row],[cijfer SO 1]]+(Tabel3626235789102[[#This Row],[cijfer eindtoets 1]]*2))/3</f>
        <v>5.9333333333333336</v>
      </c>
      <c r="Q20" s="31"/>
    </row>
    <row r="21" spans="1:17" ht="16.5" customHeight="1" x14ac:dyDescent="0.25">
      <c r="A21" s="4">
        <v>19</v>
      </c>
      <c r="B21" s="7">
        <v>429780</v>
      </c>
      <c r="C21" s="25">
        <v>2</v>
      </c>
      <c r="D21" s="25">
        <v>1</v>
      </c>
      <c r="E21" s="25">
        <v>0.33</v>
      </c>
      <c r="F21" s="25">
        <v>2</v>
      </c>
      <c r="G21" s="25">
        <v>3</v>
      </c>
      <c r="H21" s="25">
        <v>3</v>
      </c>
      <c r="I21" s="25">
        <v>1.75</v>
      </c>
      <c r="J21" s="25">
        <v>2.75</v>
      </c>
      <c r="K21" s="25">
        <v>7</v>
      </c>
      <c r="L21" s="32">
        <f t="shared" si="3"/>
        <v>22.83</v>
      </c>
      <c r="M21" s="32">
        <f>$M$32-Tabel3626235789102[[#This Row],[aantal fouten]]</f>
        <v>33.17</v>
      </c>
      <c r="N21" s="33">
        <f>ROUND(IF(($Q$3&gt;=1),MIN(($Q$3+(($M21*9)/$M$32)),(1+((($M21*9)/$M$32)*2)),(10-(((($M$32-$M21)*9)/$M$32)*0.5))),MAX(($Q$3+(($M21*9)/$M$32)),(1+((($M21*9)/$M$32)*0.5)),(10-(((($M$32-$M21)*9)/$M$32)*2)))),1)</f>
        <v>6.3</v>
      </c>
      <c r="O21" s="41">
        <f>(Tabel362623578910[[#This Row],[cijfer SO 1]]+(Tabel3626235789102[[#This Row],[cijfer eindtoets 1]]*2))/3</f>
        <v>4.5333333333333332</v>
      </c>
      <c r="Q21" s="31"/>
    </row>
    <row r="22" spans="1:17" ht="16.5" customHeight="1" x14ac:dyDescent="0.25">
      <c r="A22" s="4">
        <v>20</v>
      </c>
      <c r="B22" s="7">
        <v>429803</v>
      </c>
      <c r="C22" s="25"/>
      <c r="D22" s="25">
        <v>1</v>
      </c>
      <c r="E22" s="25">
        <v>4</v>
      </c>
      <c r="F22" s="25">
        <v>2</v>
      </c>
      <c r="G22" s="25">
        <v>3</v>
      </c>
      <c r="H22" s="25">
        <v>3</v>
      </c>
      <c r="I22" s="25">
        <v>6</v>
      </c>
      <c r="J22" s="25">
        <v>2.25</v>
      </c>
      <c r="K22" s="25">
        <v>7</v>
      </c>
      <c r="L22" s="32">
        <f t="shared" si="3"/>
        <v>28.25</v>
      </c>
      <c r="M22" s="32">
        <f>$M$32-Tabel3626235789102[[#This Row],[aantal fouten]]</f>
        <v>27.75</v>
      </c>
      <c r="N22" s="33">
        <v>4.8</v>
      </c>
      <c r="O22" s="34">
        <f>(Tabel362623578910[[#This Row],[cijfer SO 1]]+(Tabel3626235789102[[#This Row],[cijfer eindtoets 1]]*2))/3</f>
        <v>5.2</v>
      </c>
      <c r="P22" s="30" t="s">
        <v>52</v>
      </c>
      <c r="Q22" s="31"/>
    </row>
    <row r="23" spans="1:17" ht="16.5" customHeight="1" x14ac:dyDescent="0.25">
      <c r="A23" s="4">
        <v>21</v>
      </c>
      <c r="B23" s="7">
        <v>429812</v>
      </c>
      <c r="C23" s="25">
        <v>3</v>
      </c>
      <c r="D23" s="25">
        <v>3</v>
      </c>
      <c r="E23" s="25">
        <v>2.5</v>
      </c>
      <c r="F23" s="25">
        <v>0</v>
      </c>
      <c r="G23" s="25">
        <v>4</v>
      </c>
      <c r="H23" s="25">
        <v>1</v>
      </c>
      <c r="I23" s="25">
        <v>1</v>
      </c>
      <c r="J23" s="25">
        <v>1.25</v>
      </c>
      <c r="K23" s="25">
        <v>4</v>
      </c>
      <c r="L23" s="34">
        <f t="shared" si="3"/>
        <v>19.75</v>
      </c>
      <c r="M23" s="34">
        <f>$M$32-Tabel3626235789102[[#This Row],[aantal fouten]]</f>
        <v>36.25</v>
      </c>
      <c r="N23" s="35">
        <f>ROUND(IF(($Q$3&gt;=1),MIN(($Q$3+(($M23*9)/$M$32)),(1+((($M23*9)/$M$32)*2)),(10-(((($M$32-$M23)*9)/$M$32)*0.5))),MAX(($Q$3+(($M23*9)/$M$32)),(1+((($M23*9)/$M$32)*0.5)),(10-(((($M$32-$M23)*9)/$M$32)*2)))),1)</f>
        <v>6.8</v>
      </c>
      <c r="O23" s="34">
        <f>(Tabel362623578910[[#This Row],[cijfer SO 1]]+(Tabel3626235789102[[#This Row],[cijfer eindtoets 1]]*2))/3</f>
        <v>6.2333333333333334</v>
      </c>
      <c r="Q23" s="31"/>
    </row>
    <row r="24" spans="1:17" x14ac:dyDescent="0.25">
      <c r="A24" s="4">
        <v>22</v>
      </c>
      <c r="B24" s="7">
        <v>429856</v>
      </c>
      <c r="C24" s="25">
        <v>3</v>
      </c>
      <c r="D24" s="25">
        <v>3</v>
      </c>
      <c r="E24" s="25">
        <v>2.66</v>
      </c>
      <c r="F24" s="25">
        <v>1</v>
      </c>
      <c r="G24" s="25">
        <v>2</v>
      </c>
      <c r="H24" s="25">
        <v>4</v>
      </c>
      <c r="I24" s="25">
        <v>2.25</v>
      </c>
      <c r="J24" s="25">
        <v>1.5</v>
      </c>
      <c r="K24" s="25">
        <v>5</v>
      </c>
      <c r="L24" s="32">
        <f t="shared" si="3"/>
        <v>24.41</v>
      </c>
      <c r="M24" s="32">
        <f>$M$32-Tabel3626235789102[[#This Row],[aantal fouten]]</f>
        <v>31.59</v>
      </c>
      <c r="N24" s="33">
        <f>ROUND(IF(($Q$3&gt;=1),MIN(($Q$3+(($M24*9)/$M$32)),(1+((($M24*9)/$M$32)*2)),(10-(((($M$32-$M24)*9)/$M$32)*0.5))),MAX(($Q$3+(($M24*9)/$M$32)),(1+((($M24*9)/$M$32)*0.5)),(10-(((($M$32-$M24)*9)/$M$32)*2)))),1)</f>
        <v>6.1</v>
      </c>
      <c r="O24" s="34">
        <f>(Tabel362623578910[[#This Row],[cijfer SO 1]]+(Tabel3626235789102[[#This Row],[cijfer eindtoets 1]]*2))/3</f>
        <v>6.2333333333333334</v>
      </c>
      <c r="Q24" s="31"/>
    </row>
    <row r="25" spans="1:17" x14ac:dyDescent="0.25">
      <c r="A25" s="4">
        <v>23</v>
      </c>
      <c r="B25" s="7">
        <v>429859</v>
      </c>
      <c r="C25" s="25">
        <v>3</v>
      </c>
      <c r="D25" s="25">
        <v>3</v>
      </c>
      <c r="E25" s="25">
        <v>4.66</v>
      </c>
      <c r="F25" s="25">
        <v>2</v>
      </c>
      <c r="G25" s="25">
        <v>3</v>
      </c>
      <c r="H25" s="25">
        <v>3</v>
      </c>
      <c r="I25" s="25">
        <v>4.5</v>
      </c>
      <c r="J25" s="25">
        <v>4.75</v>
      </c>
      <c r="K25" s="25">
        <v>5</v>
      </c>
      <c r="L25" s="32">
        <f t="shared" si="3"/>
        <v>32.909999999999997</v>
      </c>
      <c r="M25" s="32">
        <f>$M$32-Tabel3626235789102[[#This Row],[aantal fouten]]</f>
        <v>23.090000000000003</v>
      </c>
      <c r="N25" s="33">
        <f>ROUND(IF(($Q$3&gt;=1),MIN(($Q$3+(($M25*9)/$M$32)),(1+((($M25*9)/$M$32)*2)),(10-(((($M$32-$M25)*9)/$M$32)*0.5))),MAX(($Q$3+(($M25*9)/$M$32)),(1+((($M25*9)/$M$32)*0.5)),(10-(((($M$32-$M25)*9)/$M$32)*2)))),1)</f>
        <v>4.7</v>
      </c>
      <c r="O25" s="34">
        <f>(Tabel362623578910[[#This Row],[cijfer SO 1]]+(Tabel3626235789102[[#This Row],[cijfer eindtoets 1]]*2))/3</f>
        <v>4.7333333333333334</v>
      </c>
      <c r="Q25" s="31"/>
    </row>
    <row r="26" spans="1:17" x14ac:dyDescent="0.25">
      <c r="A26" s="4">
        <v>24</v>
      </c>
      <c r="B26" s="7">
        <v>430165</v>
      </c>
      <c r="C26" s="25">
        <v>0</v>
      </c>
      <c r="D26" s="25">
        <v>0</v>
      </c>
      <c r="E26" s="25">
        <v>0</v>
      </c>
      <c r="F26" s="25">
        <v>2</v>
      </c>
      <c r="G26" s="25">
        <v>3</v>
      </c>
      <c r="H26" s="25">
        <v>0</v>
      </c>
      <c r="I26" s="25">
        <v>2</v>
      </c>
      <c r="J26" s="25">
        <v>2</v>
      </c>
      <c r="K26" s="25">
        <v>2</v>
      </c>
      <c r="L26" s="32">
        <f t="shared" si="3"/>
        <v>11</v>
      </c>
      <c r="M26" s="32">
        <f>$M$32-Tabel3626235789102[[#This Row],[aantal fouten]]</f>
        <v>45</v>
      </c>
      <c r="N26" s="33">
        <f>ROUND(IF(($Q$3&gt;=1),MIN(($Q$3+(($M26*9)/$M$32)),(1+((($M26*9)/$M$32)*2)),(10-(((($M$32-$M26)*9)/$M$32)*0.5))),MAX(($Q$3+(($M26*9)/$M$32)),(1+((($M26*9)/$M$32)*0.5)),(10-(((($M$32-$M26)*9)/$M$32)*2)))),1)</f>
        <v>8.1999999999999993</v>
      </c>
      <c r="O26" s="34">
        <f>(Tabel362623578910[[#This Row],[cijfer SO 1]]+(Tabel3626235789102[[#This Row],[cijfer eindtoets 1]]*2))/3</f>
        <v>7.7333333333333334</v>
      </c>
      <c r="Q26" s="31"/>
    </row>
    <row r="27" spans="1:17" x14ac:dyDescent="0.25">
      <c r="A27" s="4">
        <v>25</v>
      </c>
      <c r="B27" s="7">
        <v>430456</v>
      </c>
      <c r="C27" s="25"/>
      <c r="D27" s="25">
        <v>0</v>
      </c>
      <c r="E27" s="25">
        <v>5</v>
      </c>
      <c r="F27" s="25">
        <v>0</v>
      </c>
      <c r="G27" s="25">
        <v>2</v>
      </c>
      <c r="H27" s="25">
        <v>5</v>
      </c>
      <c r="I27" s="25">
        <v>7.5</v>
      </c>
      <c r="J27" s="25">
        <v>3.5</v>
      </c>
      <c r="K27" s="25">
        <v>5</v>
      </c>
      <c r="L27" s="32">
        <f t="shared" si="3"/>
        <v>28</v>
      </c>
      <c r="M27" s="32">
        <f>$M$32-Tabel3626235789102[[#This Row],[aantal fouten]]</f>
        <v>28</v>
      </c>
      <c r="N27" s="33">
        <v>4.9000000000000004</v>
      </c>
      <c r="O27" s="41">
        <f>(Tabel362623578910[[#This Row],[cijfer SO 1]]+(Tabel3626235789102[[#This Row],[cijfer eindtoets 1]]*2))/3</f>
        <v>4.5</v>
      </c>
      <c r="P27" s="30" t="s">
        <v>52</v>
      </c>
      <c r="Q27" s="31"/>
    </row>
    <row r="28" spans="1:17" x14ac:dyDescent="0.25">
      <c r="A28" s="4">
        <v>26</v>
      </c>
      <c r="B28" s="7">
        <v>430604</v>
      </c>
      <c r="C28" s="25">
        <v>3</v>
      </c>
      <c r="D28" s="25">
        <v>2</v>
      </c>
      <c r="E28" s="25">
        <v>3</v>
      </c>
      <c r="F28" s="25">
        <v>2</v>
      </c>
      <c r="G28" s="25">
        <v>5</v>
      </c>
      <c r="H28" s="25">
        <v>1</v>
      </c>
      <c r="I28" s="25">
        <v>3.25</v>
      </c>
      <c r="J28" s="25">
        <v>4</v>
      </c>
      <c r="K28" s="25">
        <v>3</v>
      </c>
      <c r="L28" s="32">
        <f>SUM(C28:K28)</f>
        <v>26.25</v>
      </c>
      <c r="M28" s="32">
        <f>$M$32-Tabel3626235789102[[#This Row],[aantal fouten]]</f>
        <v>29.75</v>
      </c>
      <c r="N28" s="33">
        <f>ROUND(IF(($Q$3&gt;=1),MIN(($Q$3+(($M28*9)/$M$32)),(1+((($M28*9)/$M$32)*2)),(10-(((($M$32-$M28)*9)/$M$32)*0.5))),MAX(($Q$3+(($M28*9)/$M$32)),(1+((($M28*9)/$M$32)*0.5)),(10-(((($M$32-$M28)*9)/$M$32)*2)))),1)</f>
        <v>5.8</v>
      </c>
      <c r="O28" s="34">
        <f>(Tabel362623578910[[#This Row],[cijfer SO 1]]+(Tabel3626235789102[[#This Row],[cijfer eindtoets 1]]*2))/3</f>
        <v>5.6333333333333329</v>
      </c>
      <c r="Q28" s="31"/>
    </row>
    <row r="29" spans="1:17" x14ac:dyDescent="0.25">
      <c r="A29" s="4">
        <v>27</v>
      </c>
      <c r="B29" s="7">
        <v>430720</v>
      </c>
      <c r="C29" s="25">
        <v>1</v>
      </c>
      <c r="D29" s="25">
        <v>1</v>
      </c>
      <c r="E29" s="25">
        <v>1.33</v>
      </c>
      <c r="F29" s="25">
        <v>2</v>
      </c>
      <c r="G29" s="25">
        <v>5</v>
      </c>
      <c r="H29" s="25">
        <v>2</v>
      </c>
      <c r="I29" s="25">
        <v>2.75</v>
      </c>
      <c r="J29" s="25">
        <v>2.5</v>
      </c>
      <c r="K29" s="25">
        <v>4</v>
      </c>
      <c r="L29" s="32">
        <f>SUM(C29:K29)</f>
        <v>21.58</v>
      </c>
      <c r="M29" s="32">
        <f>$M$32-Tabel3626235789102[[#This Row],[aantal fouten]]</f>
        <v>34.42</v>
      </c>
      <c r="N29" s="33">
        <f>ROUND(IF(($Q$3&gt;=1),MIN(($Q$3+(($M29*9)/$M$32)),(1+((($M29*9)/$M$32)*2)),(10-(((($M$32-$M29)*9)/$M$32)*0.5))),MAX(($Q$3+(($M29*9)/$M$32)),(1+((($M29*9)/$M$32)*0.5)),(10-(((($M$32-$M29)*9)/$M$32)*2)))),1)</f>
        <v>6.5</v>
      </c>
      <c r="O29" s="34">
        <f>(Tabel362623578910[[#This Row],[cijfer SO 1]]+(Tabel3626235789102[[#This Row],[cijfer eindtoets 1]]*2))/3</f>
        <v>5.7333333333333334</v>
      </c>
      <c r="Q29" s="31"/>
    </row>
    <row r="30" spans="1:17" x14ac:dyDescent="0.25">
      <c r="A30" s="4">
        <v>28</v>
      </c>
      <c r="B30" s="7">
        <v>430962</v>
      </c>
      <c r="C30" s="25">
        <v>1</v>
      </c>
      <c r="D30" s="25">
        <v>1</v>
      </c>
      <c r="E30" s="25">
        <v>4.66</v>
      </c>
      <c r="F30" s="25">
        <v>2</v>
      </c>
      <c r="G30" s="25">
        <v>4</v>
      </c>
      <c r="H30" s="25">
        <v>5</v>
      </c>
      <c r="I30" s="25">
        <v>3</v>
      </c>
      <c r="J30" s="25">
        <v>3</v>
      </c>
      <c r="K30" s="25">
        <v>3</v>
      </c>
      <c r="L30" s="32">
        <f>SUM(C30:K30)</f>
        <v>26.66</v>
      </c>
      <c r="M30" s="32">
        <f>$M$32-Tabel3626235789102[[#This Row],[aantal fouten]]</f>
        <v>29.34</v>
      </c>
      <c r="N30" s="33">
        <f>ROUND(IF(($Q$3&gt;=1),MIN(($Q$3+(($M30*9)/$M$32)),(1+((($M30*9)/$M$32)*2)),(10-(((($M$32-$M30)*9)/$M$32)*0.5))),MAX(($Q$3+(($M30*9)/$M$32)),(1+((($M30*9)/$M$32)*0.5)),(10-(((($M$32-$M30)*9)/$M$32)*2)))),1)</f>
        <v>5.7</v>
      </c>
      <c r="O30" s="34">
        <f>(Tabel362623578910[[#This Row],[cijfer SO 1]]+(Tabel3626235789102[[#This Row],[cijfer eindtoets 1]]*2))/3</f>
        <v>6.3999999999999995</v>
      </c>
      <c r="Q30" s="31"/>
    </row>
    <row r="31" spans="1:17" x14ac:dyDescent="0.25">
      <c r="B31" s="11" t="s">
        <v>12</v>
      </c>
      <c r="C31" s="32">
        <f t="shared" ref="C31:O31" si="4">AVERAGE(C3:C30)</f>
        <v>2.0909090909090908</v>
      </c>
      <c r="D31" s="32">
        <f t="shared" si="4"/>
        <v>1.3703703703703705</v>
      </c>
      <c r="E31" s="32">
        <f t="shared" si="4"/>
        <v>2.8462962962962957</v>
      </c>
      <c r="F31" s="32">
        <f t="shared" si="4"/>
        <v>1.7407407407407407</v>
      </c>
      <c r="G31" s="32">
        <f t="shared" si="4"/>
        <v>3.2037037037037037</v>
      </c>
      <c r="H31" s="32">
        <f t="shared" si="4"/>
        <v>2.8518518518518516</v>
      </c>
      <c r="I31" s="32">
        <f t="shared" si="4"/>
        <v>3.4166666666666665</v>
      </c>
      <c r="J31" s="32">
        <f t="shared" si="4"/>
        <v>3</v>
      </c>
      <c r="K31" s="32">
        <f t="shared" si="4"/>
        <v>4.333333333333333</v>
      </c>
      <c r="L31" s="32">
        <f t="shared" si="4"/>
        <v>24.466666666666665</v>
      </c>
      <c r="M31" s="32">
        <f t="shared" si="4"/>
        <v>31.533333333333331</v>
      </c>
      <c r="N31" s="32">
        <f t="shared" si="4"/>
        <v>5.9592592592592588</v>
      </c>
      <c r="O31" s="32">
        <f t="shared" si="4"/>
        <v>5.9222222222222216</v>
      </c>
      <c r="P31" s="31"/>
    </row>
    <row r="32" spans="1:17" x14ac:dyDescent="0.25">
      <c r="B32" s="11" t="s">
        <v>11</v>
      </c>
      <c r="C32" s="31">
        <v>7</v>
      </c>
      <c r="D32" s="31">
        <v>5</v>
      </c>
      <c r="E32" s="31">
        <v>5</v>
      </c>
      <c r="F32" s="31">
        <v>6</v>
      </c>
      <c r="G32" s="31">
        <v>5</v>
      </c>
      <c r="H32" s="31">
        <v>5</v>
      </c>
      <c r="I32" s="31">
        <v>6.5</v>
      </c>
      <c r="J32" s="31">
        <v>6.5</v>
      </c>
      <c r="K32" s="31">
        <v>10</v>
      </c>
      <c r="L32" s="31">
        <f>M32</f>
        <v>56</v>
      </c>
      <c r="M32" s="31">
        <f>SUM(C32:K32)</f>
        <v>56</v>
      </c>
      <c r="N32" s="31">
        <v>10</v>
      </c>
      <c r="O32" s="31">
        <v>10</v>
      </c>
    </row>
    <row r="33" spans="3:17" x14ac:dyDescent="0.25">
      <c r="C33" s="24">
        <f>C32/3</f>
        <v>2.3333333333333335</v>
      </c>
      <c r="D33" s="24">
        <f t="shared" ref="D33:K33" si="5">D32/3</f>
        <v>1.6666666666666667</v>
      </c>
      <c r="E33" s="24">
        <f t="shared" si="5"/>
        <v>1.6666666666666667</v>
      </c>
      <c r="F33" s="24">
        <f t="shared" si="5"/>
        <v>2</v>
      </c>
      <c r="G33" s="24">
        <f t="shared" si="5"/>
        <v>1.6666666666666667</v>
      </c>
      <c r="H33" s="24">
        <f t="shared" si="5"/>
        <v>1.6666666666666667</v>
      </c>
      <c r="I33" s="24">
        <f t="shared" si="5"/>
        <v>2.1666666666666665</v>
      </c>
      <c r="J33" s="24">
        <f t="shared" si="5"/>
        <v>2.1666666666666665</v>
      </c>
      <c r="K33" s="24">
        <f t="shared" si="5"/>
        <v>3.3333333333333335</v>
      </c>
      <c r="P33" s="13"/>
    </row>
    <row r="34" spans="3:17" x14ac:dyDescent="0.25">
      <c r="P34" s="15"/>
    </row>
    <row r="35" spans="3:17" x14ac:dyDescent="0.25">
      <c r="P35" s="16"/>
    </row>
    <row r="36" spans="3:17" x14ac:dyDescent="0.25">
      <c r="P36" s="17"/>
    </row>
    <row r="37" spans="3:17" x14ac:dyDescent="0.25">
      <c r="P37" s="18"/>
    </row>
    <row r="38" spans="3:17" x14ac:dyDescent="0.25">
      <c r="P38" s="19"/>
    </row>
    <row r="39" spans="3:17" x14ac:dyDescent="0.25">
      <c r="P39" s="20"/>
    </row>
    <row r="40" spans="3:17" x14ac:dyDescent="0.25">
      <c r="P40" s="21"/>
    </row>
    <row r="41" spans="3:17" x14ac:dyDescent="0.25">
      <c r="P41" s="22"/>
    </row>
    <row r="42" spans="3:17" x14ac:dyDescent="0.25">
      <c r="P42" s="23"/>
    </row>
    <row r="43" spans="3:17" x14ac:dyDescent="0.25">
      <c r="Q43" s="31"/>
    </row>
  </sheetData>
  <conditionalFormatting sqref="P33:P42">
    <cfRule type="colorScale" priority="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0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I3:K30">
    <cfRule type="colorScale" priority="8">
      <colorScale>
        <cfvo type="num" val="0"/>
        <cfvo type="num" val="$I$33"/>
        <cfvo type="num" val="$I$32"/>
        <color rgb="FF00B050"/>
        <color rgb="FFFFFF00"/>
        <color rgb="FFFF0000"/>
      </colorScale>
    </cfRule>
    <cfRule type="colorScale" priority="11">
      <colorScale>
        <cfvo type="num" val="0"/>
        <cfvo type="num" val="$I$33"/>
        <cfvo type="num" val="5"/>
        <color rgb="FF00B050"/>
        <color rgb="FFFFFF00"/>
        <color rgb="FFFF0000"/>
      </colorScale>
    </cfRule>
  </conditionalFormatting>
  <conditionalFormatting sqref="I3:K30">
    <cfRule type="colorScale" priority="12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1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I3:K30">
    <cfRule type="colorScale" priority="14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1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I3:K30">
    <cfRule type="colorScale" priority="1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7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3:K30">
    <cfRule type="colorScale" priority="18">
      <colorScale>
        <cfvo type="num" val="0"/>
        <cfvo type="formula" val="$C$32/3"/>
        <cfvo type="num" val="10"/>
        <color rgb="FF00B050"/>
        <color rgb="FFFFFF00"/>
        <color rgb="FFFF0000"/>
      </colorScale>
    </cfRule>
    <cfRule type="colorScale" priority="1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Q6:Q9 Q11:Q15">
    <cfRule type="colorScale" priority="2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2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I3:J30">
    <cfRule type="colorScale" priority="2">
      <colorScale>
        <cfvo type="num" val="0"/>
        <cfvo type="num" val="$I$33"/>
        <cfvo type="num" val="$I$32"/>
        <color rgb="FF00B050"/>
        <color rgb="FFFFFF00"/>
        <color rgb="FFFF0000"/>
      </colorScale>
    </cfRule>
    <cfRule type="colorScale" priority="23">
      <colorScale>
        <cfvo type="num" val="0"/>
        <cfvo type="num" val="$I$33"/>
        <cfvo type="num" val="$I$32"/>
        <color rgb="FF00B050"/>
        <color rgb="FFFFFF00"/>
        <color rgb="FFFF0000"/>
      </colorScale>
    </cfRule>
    <cfRule type="colorScale" priority="2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30">
    <cfRule type="colorScale" priority="1">
      <colorScale>
        <cfvo type="num" val="0"/>
        <cfvo type="num" val="$K$33"/>
        <cfvo type="num" val="$K$32"/>
        <color rgb="FF00B050"/>
        <color rgb="FFFFFF00"/>
        <color rgb="FFFF0000"/>
      </colorScale>
    </cfRule>
    <cfRule type="colorScale" priority="27">
      <colorScale>
        <cfvo type="num" val="0"/>
        <cfvo type="num" val="$K$33"/>
        <cfvo type="num" val="$K$32"/>
        <color rgb="FF00B050"/>
        <color rgb="FFFFFF00"/>
        <color rgb="FFFF0000"/>
      </colorScale>
    </cfRule>
    <cfRule type="colorScale" priority="28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9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F30">
    <cfRule type="colorScale" priority="7">
      <colorScale>
        <cfvo type="num" val="0"/>
        <cfvo type="num" val="$C$33"/>
        <cfvo type="num" val="$C$32"/>
        <color rgb="FF00B050"/>
        <color rgb="FFFFFF00"/>
        <color rgb="FFFF0000"/>
      </colorScale>
    </cfRule>
    <cfRule type="colorScale" priority="31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G3:H30">
    <cfRule type="colorScale" priority="6">
      <colorScale>
        <cfvo type="num" val="0"/>
        <cfvo type="num" val="$G$33"/>
        <cfvo type="num" val="$G$32"/>
        <color rgb="FF00B050"/>
        <color rgb="FFFFFF00"/>
        <color rgb="FFFF0000"/>
      </colorScale>
    </cfRule>
    <cfRule type="colorScale" priority="32">
      <colorScale>
        <cfvo type="num" val="0"/>
        <cfvo type="num" val="$G$33"/>
        <cfvo type="num" val="$G$32"/>
        <color rgb="FF00B050"/>
        <color rgb="FFFFFF00"/>
        <color rgb="FFFF0000"/>
      </colorScale>
    </cfRule>
  </conditionalFormatting>
  <conditionalFormatting sqref="C3:C30">
    <cfRule type="colorScale" priority="5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D3:H30">
    <cfRule type="colorScale" priority="4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F3:F30">
    <cfRule type="colorScale" priority="3">
      <colorScale>
        <cfvo type="num" val="0"/>
        <cfvo type="num" val="$F$33"/>
        <cfvo type="num" val="$F$32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4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3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7109375" style="1" customWidth="1"/>
    <col min="2" max="2" width="14.7109375" style="1" customWidth="1"/>
    <col min="3" max="6" width="8.7109375" style="3" customWidth="1"/>
    <col min="7" max="9" width="8.7109375" style="1" customWidth="1"/>
    <col min="10" max="10" width="20.7109375" style="28" customWidth="1"/>
    <col min="11" max="11" width="3.5703125" style="3" customWidth="1"/>
    <col min="12" max="16384" width="9.140625" style="3"/>
  </cols>
  <sheetData>
    <row r="1" spans="1:13" ht="15.75" x14ac:dyDescent="0.25">
      <c r="C1" s="2" t="s">
        <v>16</v>
      </c>
    </row>
    <row r="2" spans="1:13" s="7" customFormat="1" ht="93" customHeight="1" x14ac:dyDescent="0.25">
      <c r="A2" s="26" t="s">
        <v>23</v>
      </c>
      <c r="B2" s="46" t="s">
        <v>10</v>
      </c>
      <c r="C2" s="5" t="s">
        <v>21</v>
      </c>
      <c r="D2" s="5" t="s">
        <v>20</v>
      </c>
      <c r="E2" s="5" t="s">
        <v>17</v>
      </c>
      <c r="F2" s="5" t="s">
        <v>15</v>
      </c>
      <c r="G2" s="6" t="s">
        <v>9</v>
      </c>
      <c r="H2" s="6" t="s">
        <v>14</v>
      </c>
      <c r="I2" s="6" t="s">
        <v>18</v>
      </c>
      <c r="J2" s="29"/>
    </row>
    <row r="3" spans="1:13" x14ac:dyDescent="0.25">
      <c r="A3" s="4">
        <v>1</v>
      </c>
      <c r="B3" s="7">
        <v>426819</v>
      </c>
      <c r="C3" s="25">
        <v>5.25</v>
      </c>
      <c r="D3" s="25">
        <v>8.25</v>
      </c>
      <c r="E3" s="25">
        <v>10</v>
      </c>
      <c r="F3" s="25">
        <v>7.75</v>
      </c>
      <c r="G3" s="8">
        <f t="shared" ref="G3:G19" si="0">SUM(C3:F3)</f>
        <v>31.25</v>
      </c>
      <c r="H3" s="32">
        <f>$H$32-Tabel362623578910[[#This Row],[aantal fouten]]</f>
        <v>8.75</v>
      </c>
      <c r="I3" s="33">
        <f t="shared" ref="I3:I20" si="1">ROUND(IF(($K$3&gt;=1),MIN(($K$3+(($H3*9)/$H$32)),(1+((($H3*9)/$H$32)*2)),(10-(((($H$32-$H3)*9)/$H$32)*0.5))),MAX(($K$3+(($H3*9)/$H$32)),(1+((($H3*9)/$H$32)*0.5)),(10-(((($H$32-$H3)*9)/$H$32)*2)))),1)</f>
        <v>2</v>
      </c>
      <c r="J3" s="9" t="s">
        <v>13</v>
      </c>
      <c r="K3" s="8">
        <v>0</v>
      </c>
      <c r="L3" s="10"/>
    </row>
    <row r="4" spans="1:13" x14ac:dyDescent="0.25">
      <c r="A4" s="4">
        <v>2</v>
      </c>
      <c r="B4" s="7">
        <v>427430</v>
      </c>
      <c r="C4" s="25">
        <v>1</v>
      </c>
      <c r="D4" s="25">
        <v>1.75</v>
      </c>
      <c r="E4" s="25">
        <v>0</v>
      </c>
      <c r="F4" s="25">
        <v>0.5</v>
      </c>
      <c r="G4" s="8">
        <f t="shared" si="0"/>
        <v>3.25</v>
      </c>
      <c r="H4" s="32">
        <f>$H$32-Tabel362623578910[[#This Row],[aantal fouten]]</f>
        <v>36.75</v>
      </c>
      <c r="I4" s="33">
        <f t="shared" si="1"/>
        <v>8.5</v>
      </c>
      <c r="J4" s="30"/>
    </row>
    <row r="5" spans="1:13" x14ac:dyDescent="0.25">
      <c r="A5" s="4">
        <v>3</v>
      </c>
      <c r="B5" s="7">
        <v>427990</v>
      </c>
      <c r="C5" s="25">
        <v>3</v>
      </c>
      <c r="D5" s="25">
        <v>4.25</v>
      </c>
      <c r="E5" s="25">
        <v>1</v>
      </c>
      <c r="F5" s="25">
        <v>5</v>
      </c>
      <c r="G5" s="8">
        <f t="shared" si="0"/>
        <v>13.25</v>
      </c>
      <c r="H5" s="32">
        <f>$H$32-Tabel362623578910[[#This Row],[aantal fouten]]</f>
        <v>26.75</v>
      </c>
      <c r="I5" s="33">
        <f t="shared" si="1"/>
        <v>6</v>
      </c>
      <c r="J5" s="30"/>
    </row>
    <row r="6" spans="1:13" x14ac:dyDescent="0.25">
      <c r="A6" s="4">
        <v>4</v>
      </c>
      <c r="B6" s="7">
        <v>428951</v>
      </c>
      <c r="C6" s="25">
        <v>0.75</v>
      </c>
      <c r="D6" s="25">
        <v>2.5</v>
      </c>
      <c r="E6" s="25">
        <v>0</v>
      </c>
      <c r="F6" s="25">
        <v>1.5</v>
      </c>
      <c r="G6" s="8">
        <f t="shared" si="0"/>
        <v>4.75</v>
      </c>
      <c r="H6" s="32">
        <f>$H$32-Tabel362623578910[[#This Row],[aantal fouten]]</f>
        <v>35.25</v>
      </c>
      <c r="I6" s="33">
        <f t="shared" si="1"/>
        <v>7.9</v>
      </c>
      <c r="J6" s="30"/>
      <c r="K6" s="12">
        <v>0</v>
      </c>
      <c r="L6" s="3" t="s">
        <v>19</v>
      </c>
    </row>
    <row r="7" spans="1:13" x14ac:dyDescent="0.25">
      <c r="A7" s="4">
        <v>5</v>
      </c>
      <c r="B7" s="7">
        <v>429155</v>
      </c>
      <c r="C7" s="25">
        <v>1.5</v>
      </c>
      <c r="D7" s="25">
        <v>3.75</v>
      </c>
      <c r="E7" s="25">
        <v>5</v>
      </c>
      <c r="F7" s="25">
        <v>8.5</v>
      </c>
      <c r="G7" s="8">
        <f t="shared" si="0"/>
        <v>18.75</v>
      </c>
      <c r="H7" s="32">
        <f>$H$32-Tabel362623578910[[#This Row],[aantal fouten]]</f>
        <v>21.25</v>
      </c>
      <c r="I7" s="33">
        <f t="shared" si="1"/>
        <v>4.8</v>
      </c>
      <c r="J7" s="30"/>
      <c r="K7" s="13">
        <v>1</v>
      </c>
      <c r="L7" s="3" t="s">
        <v>2</v>
      </c>
      <c r="M7" s="14"/>
    </row>
    <row r="8" spans="1:13" x14ac:dyDescent="0.25">
      <c r="A8" s="4">
        <v>6</v>
      </c>
      <c r="B8" s="7">
        <v>429166</v>
      </c>
      <c r="C8" s="25">
        <v>0</v>
      </c>
      <c r="D8" s="25">
        <v>0.25</v>
      </c>
      <c r="E8" s="25">
        <v>0</v>
      </c>
      <c r="F8" s="25">
        <v>0</v>
      </c>
      <c r="G8" s="8">
        <f t="shared" si="0"/>
        <v>0.25</v>
      </c>
      <c r="H8" s="32">
        <f>$H$32-Tabel362623578910[[#This Row],[aantal fouten]]</f>
        <v>39.75</v>
      </c>
      <c r="I8" s="33">
        <f t="shared" si="1"/>
        <v>9.9</v>
      </c>
      <c r="J8" s="30"/>
      <c r="K8" s="15">
        <v>2</v>
      </c>
      <c r="L8" s="3" t="s">
        <v>3</v>
      </c>
    </row>
    <row r="9" spans="1:13" x14ac:dyDescent="0.25">
      <c r="A9" s="4">
        <v>7</v>
      </c>
      <c r="B9" s="7">
        <v>429170</v>
      </c>
      <c r="C9" s="25">
        <v>0.75</v>
      </c>
      <c r="D9" s="25">
        <v>2.75</v>
      </c>
      <c r="E9" s="25">
        <v>2</v>
      </c>
      <c r="F9" s="25">
        <v>1.75</v>
      </c>
      <c r="G9" s="8">
        <f t="shared" si="0"/>
        <v>7.25</v>
      </c>
      <c r="H9" s="32">
        <f>$H$32-Tabel362623578910[[#This Row],[aantal fouten]]</f>
        <v>32.75</v>
      </c>
      <c r="I9" s="33">
        <f t="shared" si="1"/>
        <v>7.4</v>
      </c>
      <c r="J9" s="30"/>
      <c r="K9" s="16">
        <v>3</v>
      </c>
      <c r="L9" s="3" t="s">
        <v>0</v>
      </c>
    </row>
    <row r="10" spans="1:13" x14ac:dyDescent="0.25">
      <c r="A10" s="4">
        <v>8</v>
      </c>
      <c r="B10" s="7">
        <v>429234</v>
      </c>
      <c r="C10" s="25">
        <v>3.75</v>
      </c>
      <c r="D10" s="25">
        <v>3.5</v>
      </c>
      <c r="E10" s="25">
        <v>5</v>
      </c>
      <c r="F10" s="25">
        <v>2</v>
      </c>
      <c r="G10" s="8">
        <f t="shared" si="0"/>
        <v>14.25</v>
      </c>
      <c r="H10" s="32">
        <f>$H$32-Tabel362623578910[[#This Row],[aantal fouten]]</f>
        <v>25.75</v>
      </c>
      <c r="I10" s="33">
        <f t="shared" si="1"/>
        <v>5.8</v>
      </c>
      <c r="J10" s="30"/>
      <c r="K10" s="27"/>
      <c r="L10" s="3" t="s">
        <v>8</v>
      </c>
    </row>
    <row r="11" spans="1:13" x14ac:dyDescent="0.25">
      <c r="A11" s="4">
        <v>9</v>
      </c>
      <c r="B11" s="7">
        <v>429257</v>
      </c>
      <c r="C11" s="25">
        <v>8.25</v>
      </c>
      <c r="D11" s="25">
        <v>6</v>
      </c>
      <c r="E11" s="25">
        <v>3</v>
      </c>
      <c r="F11" s="25">
        <v>10</v>
      </c>
      <c r="G11" s="8">
        <f t="shared" si="0"/>
        <v>27.25</v>
      </c>
      <c r="H11" s="32">
        <f>$H$32-Tabel362623578910[[#This Row],[aantal fouten]]</f>
        <v>12.75</v>
      </c>
      <c r="I11" s="33">
        <f t="shared" si="1"/>
        <v>2.9</v>
      </c>
      <c r="J11" s="30"/>
      <c r="K11" s="17">
        <v>4</v>
      </c>
      <c r="L11" s="3" t="s">
        <v>4</v>
      </c>
    </row>
    <row r="12" spans="1:13" x14ac:dyDescent="0.25">
      <c r="A12" s="4">
        <v>10</v>
      </c>
      <c r="B12" s="7">
        <v>429265</v>
      </c>
      <c r="C12" s="25">
        <v>0</v>
      </c>
      <c r="D12" s="25">
        <v>1.25</v>
      </c>
      <c r="E12" s="25">
        <v>0</v>
      </c>
      <c r="F12" s="25">
        <v>0.75</v>
      </c>
      <c r="G12" s="32">
        <f t="shared" si="0"/>
        <v>2</v>
      </c>
      <c r="H12" s="32">
        <f>$H$32-Tabel362623578910[[#This Row],[aantal fouten]]</f>
        <v>38</v>
      </c>
      <c r="I12" s="33">
        <f t="shared" si="1"/>
        <v>9.1</v>
      </c>
      <c r="J12" s="30"/>
      <c r="K12" s="18">
        <v>5</v>
      </c>
      <c r="L12" s="3" t="s">
        <v>1</v>
      </c>
    </row>
    <row r="13" spans="1:13" x14ac:dyDescent="0.25">
      <c r="A13" s="4">
        <v>11</v>
      </c>
      <c r="B13" s="7">
        <v>429407</v>
      </c>
      <c r="C13" s="25">
        <v>1</v>
      </c>
      <c r="D13" s="25">
        <v>2.25</v>
      </c>
      <c r="E13" s="25">
        <v>1</v>
      </c>
      <c r="F13" s="25">
        <v>3</v>
      </c>
      <c r="G13" s="8">
        <f t="shared" si="0"/>
        <v>7.25</v>
      </c>
      <c r="H13" s="32">
        <f>$H$32-Tabel362623578910[[#This Row],[aantal fouten]]</f>
        <v>32.75</v>
      </c>
      <c r="I13" s="33">
        <f t="shared" si="1"/>
        <v>7.4</v>
      </c>
      <c r="J13" s="30"/>
      <c r="K13" s="20">
        <v>7</v>
      </c>
      <c r="L13" s="3" t="s">
        <v>6</v>
      </c>
    </row>
    <row r="14" spans="1:13" x14ac:dyDescent="0.25">
      <c r="A14" s="4">
        <v>12</v>
      </c>
      <c r="B14" s="7">
        <v>429496</v>
      </c>
      <c r="C14" s="25">
        <v>3.5</v>
      </c>
      <c r="D14" s="25">
        <v>6</v>
      </c>
      <c r="E14" s="25">
        <v>1</v>
      </c>
      <c r="F14" s="25">
        <v>8</v>
      </c>
      <c r="G14" s="8">
        <f t="shared" si="0"/>
        <v>18.5</v>
      </c>
      <c r="H14" s="32">
        <f>$H$32-Tabel362623578910[[#This Row],[aantal fouten]]</f>
        <v>21.5</v>
      </c>
      <c r="I14" s="33">
        <f t="shared" si="1"/>
        <v>4.8</v>
      </c>
      <c r="J14" s="30"/>
      <c r="K14" s="21">
        <v>8</v>
      </c>
      <c r="L14" s="3" t="s">
        <v>7</v>
      </c>
    </row>
    <row r="15" spans="1:13" x14ac:dyDescent="0.25">
      <c r="A15" s="4">
        <v>13</v>
      </c>
      <c r="B15" s="7">
        <v>429520</v>
      </c>
      <c r="C15" s="25">
        <v>3</v>
      </c>
      <c r="D15" s="25">
        <v>1.5</v>
      </c>
      <c r="E15" s="25">
        <v>2</v>
      </c>
      <c r="F15" s="25">
        <v>1.25</v>
      </c>
      <c r="G15" s="8">
        <f t="shared" si="0"/>
        <v>7.75</v>
      </c>
      <c r="H15" s="32">
        <f>$H$32-Tabel362623578910[[#This Row],[aantal fouten]]</f>
        <v>32.25</v>
      </c>
      <c r="I15" s="33">
        <f t="shared" si="1"/>
        <v>7.3</v>
      </c>
      <c r="J15" s="30"/>
      <c r="K15" s="22">
        <v>10</v>
      </c>
      <c r="L15" s="3" t="s">
        <v>5</v>
      </c>
    </row>
    <row r="16" spans="1:13" x14ac:dyDescent="0.25">
      <c r="A16" s="4">
        <v>14</v>
      </c>
      <c r="B16" s="7">
        <v>429530</v>
      </c>
      <c r="C16" s="25">
        <v>7</v>
      </c>
      <c r="D16" s="25">
        <v>7</v>
      </c>
      <c r="E16" s="25">
        <v>6</v>
      </c>
      <c r="F16" s="25">
        <v>5.75</v>
      </c>
      <c r="G16" s="8">
        <f t="shared" si="0"/>
        <v>25.75</v>
      </c>
      <c r="H16" s="32">
        <f>$H$32-Tabel362623578910[[#This Row],[aantal fouten]]</f>
        <v>14.25</v>
      </c>
      <c r="I16" s="33">
        <f t="shared" si="1"/>
        <v>3.2</v>
      </c>
      <c r="J16" s="30"/>
    </row>
    <row r="17" spans="1:11" x14ac:dyDescent="0.25">
      <c r="A17" s="4">
        <v>15</v>
      </c>
      <c r="B17" s="7">
        <v>429572</v>
      </c>
      <c r="C17" s="25">
        <v>4</v>
      </c>
      <c r="D17" s="25">
        <v>5.75</v>
      </c>
      <c r="E17" s="25">
        <v>3</v>
      </c>
      <c r="F17" s="25">
        <v>10</v>
      </c>
      <c r="G17" s="8">
        <f t="shared" si="0"/>
        <v>22.75</v>
      </c>
      <c r="H17" s="32">
        <f>$H$32-Tabel362623578910[[#This Row],[aantal fouten]]</f>
        <v>17.25</v>
      </c>
      <c r="I17" s="33">
        <f t="shared" si="1"/>
        <v>3.9</v>
      </c>
      <c r="J17" s="30"/>
      <c r="K17" s="1"/>
    </row>
    <row r="18" spans="1:11" x14ac:dyDescent="0.25">
      <c r="A18" s="4">
        <v>16</v>
      </c>
      <c r="B18" s="7">
        <v>429606</v>
      </c>
      <c r="C18" s="25">
        <v>5</v>
      </c>
      <c r="D18" s="25">
        <v>7</v>
      </c>
      <c r="E18" s="25">
        <v>4</v>
      </c>
      <c r="F18" s="25">
        <v>7.5</v>
      </c>
      <c r="G18" s="8">
        <f t="shared" si="0"/>
        <v>23.5</v>
      </c>
      <c r="H18" s="32">
        <f>$H$32-Tabel362623578910[[#This Row],[aantal fouten]]</f>
        <v>16.5</v>
      </c>
      <c r="I18" s="33">
        <f t="shared" si="1"/>
        <v>3.7</v>
      </c>
      <c r="J18" s="30"/>
      <c r="K18" s="1"/>
    </row>
    <row r="19" spans="1:11" x14ac:dyDescent="0.25">
      <c r="A19" s="4">
        <v>17</v>
      </c>
      <c r="B19" s="7">
        <v>429719</v>
      </c>
      <c r="C19" s="25">
        <v>1.25</v>
      </c>
      <c r="D19" s="25">
        <v>0.75</v>
      </c>
      <c r="E19" s="25">
        <v>5</v>
      </c>
      <c r="F19" s="25">
        <v>1.25</v>
      </c>
      <c r="G19" s="32">
        <f t="shared" si="0"/>
        <v>8.25</v>
      </c>
      <c r="H19" s="32">
        <f>$H$32-Tabel362623578910[[#This Row],[aantal fouten]]</f>
        <v>31.75</v>
      </c>
      <c r="I19" s="33">
        <f t="shared" si="1"/>
        <v>7.1</v>
      </c>
      <c r="J19" s="30"/>
      <c r="K19" s="1"/>
    </row>
    <row r="20" spans="1:11" x14ac:dyDescent="0.25">
      <c r="A20" s="4">
        <v>18</v>
      </c>
      <c r="B20" s="7">
        <v>429735</v>
      </c>
      <c r="C20" s="25">
        <v>0.75</v>
      </c>
      <c r="D20" s="25">
        <v>4</v>
      </c>
      <c r="E20" s="25">
        <v>2</v>
      </c>
      <c r="F20" s="25">
        <v>2</v>
      </c>
      <c r="G20" s="34">
        <f>SUM(C20:F20)</f>
        <v>8.75</v>
      </c>
      <c r="H20" s="34">
        <f>$H$32-Tabel362623578910[[#This Row],[aantal fouten]]</f>
        <v>31.25</v>
      </c>
      <c r="I20" s="35">
        <f t="shared" si="1"/>
        <v>7</v>
      </c>
      <c r="J20" s="30"/>
      <c r="K20" s="31"/>
    </row>
    <row r="21" spans="1:11" ht="16.5" customHeight="1" x14ac:dyDescent="0.25">
      <c r="A21" s="4">
        <v>19</v>
      </c>
      <c r="B21" s="7">
        <v>429780</v>
      </c>
      <c r="C21" s="25"/>
      <c r="D21" s="25"/>
      <c r="E21" s="25"/>
      <c r="F21" s="25"/>
      <c r="G21" s="8"/>
      <c r="H21" s="32"/>
      <c r="I21" s="33">
        <v>1</v>
      </c>
      <c r="J21" s="30" t="s">
        <v>22</v>
      </c>
      <c r="K21" s="1"/>
    </row>
    <row r="22" spans="1:11" ht="16.5" customHeight="1" x14ac:dyDescent="0.25">
      <c r="A22" s="4">
        <v>20</v>
      </c>
      <c r="B22" s="7">
        <v>429803</v>
      </c>
      <c r="C22" s="25">
        <v>2.25</v>
      </c>
      <c r="D22" s="25">
        <v>3.75</v>
      </c>
      <c r="E22" s="25">
        <v>1</v>
      </c>
      <c r="F22" s="25">
        <v>6.5</v>
      </c>
      <c r="G22" s="8">
        <f t="shared" ref="G22:G30" si="2">SUM(C22:F22)</f>
        <v>13.5</v>
      </c>
      <c r="H22" s="32">
        <f>$H$32-Tabel362623578910[[#This Row],[aantal fouten]]</f>
        <v>26.5</v>
      </c>
      <c r="I22" s="33">
        <f t="shared" ref="I22:I30" si="3">ROUND(IF(($K$3&gt;=1),MIN(($K$3+(($H22*9)/$H$32)),(1+((($H22*9)/$H$32)*2)),(10-(((($H$32-$H22)*9)/$H$32)*0.5))),MAX(($K$3+(($H22*9)/$H$32)),(1+((($H22*9)/$H$32)*0.5)),(10-(((($H$32-$H22)*9)/$H$32)*2)))),1)</f>
        <v>6</v>
      </c>
      <c r="J22" s="30"/>
      <c r="K22" s="1"/>
    </row>
    <row r="23" spans="1:11" ht="16.5" customHeight="1" x14ac:dyDescent="0.25">
      <c r="A23" s="4">
        <v>21</v>
      </c>
      <c r="B23" s="7">
        <v>429812</v>
      </c>
      <c r="C23" s="25">
        <v>3</v>
      </c>
      <c r="D23" s="25">
        <v>6.75</v>
      </c>
      <c r="E23" s="25">
        <v>0</v>
      </c>
      <c r="F23" s="25">
        <v>7.5</v>
      </c>
      <c r="G23" s="34">
        <f t="shared" si="2"/>
        <v>17.25</v>
      </c>
      <c r="H23" s="34">
        <f>$H$32-Tabel362623578910[[#This Row],[aantal fouten]]</f>
        <v>22.75</v>
      </c>
      <c r="I23" s="35">
        <f t="shared" si="3"/>
        <v>5.0999999999999996</v>
      </c>
      <c r="J23" s="30"/>
      <c r="K23" s="31"/>
    </row>
    <row r="24" spans="1:11" x14ac:dyDescent="0.25">
      <c r="A24" s="4">
        <v>22</v>
      </c>
      <c r="B24" s="7">
        <v>429856</v>
      </c>
      <c r="C24" s="25">
        <v>5.5</v>
      </c>
      <c r="D24" s="25">
        <v>4.25</v>
      </c>
      <c r="E24" s="25">
        <v>0</v>
      </c>
      <c r="F24" s="25">
        <v>1.5</v>
      </c>
      <c r="G24" s="8">
        <f t="shared" si="2"/>
        <v>11.25</v>
      </c>
      <c r="H24" s="32">
        <f>$H$32-Tabel362623578910[[#This Row],[aantal fouten]]</f>
        <v>28.75</v>
      </c>
      <c r="I24" s="33">
        <f t="shared" si="3"/>
        <v>6.5</v>
      </c>
      <c r="J24" s="30"/>
      <c r="K24" s="1"/>
    </row>
    <row r="25" spans="1:11" x14ac:dyDescent="0.25">
      <c r="A25" s="4">
        <v>23</v>
      </c>
      <c r="B25" s="7">
        <v>429859</v>
      </c>
      <c r="C25" s="25">
        <v>4</v>
      </c>
      <c r="D25" s="25">
        <v>6.25</v>
      </c>
      <c r="E25" s="25">
        <v>2</v>
      </c>
      <c r="F25" s="25">
        <v>6.25</v>
      </c>
      <c r="G25" s="8">
        <f t="shared" si="2"/>
        <v>18.5</v>
      </c>
      <c r="H25" s="32">
        <f>$H$32-Tabel362623578910[[#This Row],[aantal fouten]]</f>
        <v>21.5</v>
      </c>
      <c r="I25" s="33">
        <f t="shared" si="3"/>
        <v>4.8</v>
      </c>
      <c r="J25" s="30"/>
      <c r="K25" s="1"/>
    </row>
    <row r="26" spans="1:11" x14ac:dyDescent="0.25">
      <c r="A26" s="4">
        <v>24</v>
      </c>
      <c r="B26" s="7">
        <v>430165</v>
      </c>
      <c r="C26" s="25">
        <v>0.5</v>
      </c>
      <c r="D26" s="25">
        <v>1</v>
      </c>
      <c r="E26" s="25">
        <v>8</v>
      </c>
      <c r="F26" s="25">
        <v>0.5</v>
      </c>
      <c r="G26" s="8">
        <f t="shared" si="2"/>
        <v>10</v>
      </c>
      <c r="H26" s="32">
        <f>$H$32-Tabel362623578910[[#This Row],[aantal fouten]]</f>
        <v>30</v>
      </c>
      <c r="I26" s="33">
        <f t="shared" si="3"/>
        <v>6.8</v>
      </c>
      <c r="J26" s="30"/>
      <c r="K26" s="1"/>
    </row>
    <row r="27" spans="1:11" x14ac:dyDescent="0.25">
      <c r="A27" s="4">
        <v>25</v>
      </c>
      <c r="B27" s="7">
        <v>430456</v>
      </c>
      <c r="C27" s="25">
        <v>5.5</v>
      </c>
      <c r="D27" s="25">
        <v>6</v>
      </c>
      <c r="E27" s="25">
        <v>4</v>
      </c>
      <c r="F27" s="25">
        <v>8.25</v>
      </c>
      <c r="G27" s="32">
        <f t="shared" si="2"/>
        <v>23.75</v>
      </c>
      <c r="H27" s="32">
        <f>$H$32-Tabel362623578910[[#This Row],[aantal fouten]]</f>
        <v>16.25</v>
      </c>
      <c r="I27" s="33">
        <f t="shared" si="3"/>
        <v>3.7</v>
      </c>
      <c r="J27" s="30"/>
      <c r="K27" s="31"/>
    </row>
    <row r="28" spans="1:11" x14ac:dyDescent="0.25">
      <c r="A28" s="4">
        <v>26</v>
      </c>
      <c r="B28" s="7">
        <v>430604</v>
      </c>
      <c r="C28" s="25">
        <v>5</v>
      </c>
      <c r="D28" s="25">
        <v>5.75</v>
      </c>
      <c r="E28" s="25">
        <v>0</v>
      </c>
      <c r="F28" s="25">
        <v>5.75</v>
      </c>
      <c r="G28" s="8">
        <f t="shared" si="2"/>
        <v>16.5</v>
      </c>
      <c r="H28" s="32">
        <f>$H$32-Tabel362623578910[[#This Row],[aantal fouten]]</f>
        <v>23.5</v>
      </c>
      <c r="I28" s="33">
        <f t="shared" si="3"/>
        <v>5.3</v>
      </c>
      <c r="J28" s="30"/>
      <c r="K28" s="1"/>
    </row>
    <row r="29" spans="1:11" x14ac:dyDescent="0.25">
      <c r="A29" s="4">
        <v>27</v>
      </c>
      <c r="B29" s="7">
        <v>430720</v>
      </c>
      <c r="C29" s="25">
        <v>3.75</v>
      </c>
      <c r="D29" s="25">
        <v>6</v>
      </c>
      <c r="E29" s="25">
        <v>4</v>
      </c>
      <c r="F29" s="25">
        <v>7.75</v>
      </c>
      <c r="G29" s="32">
        <f t="shared" si="2"/>
        <v>21.5</v>
      </c>
      <c r="H29" s="32">
        <f>$H$32-Tabel362623578910[[#This Row],[aantal fouten]]</f>
        <v>18.5</v>
      </c>
      <c r="I29" s="33">
        <f t="shared" si="3"/>
        <v>4.2</v>
      </c>
      <c r="J29" s="30"/>
      <c r="K29" s="1"/>
    </row>
    <row r="30" spans="1:11" x14ac:dyDescent="0.25">
      <c r="A30" s="4">
        <v>28</v>
      </c>
      <c r="B30" s="7">
        <v>430962</v>
      </c>
      <c r="C30" s="25">
        <v>1</v>
      </c>
      <c r="D30" s="25">
        <v>1</v>
      </c>
      <c r="E30" s="25">
        <v>2</v>
      </c>
      <c r="F30" s="25">
        <v>1.5</v>
      </c>
      <c r="G30" s="32">
        <f t="shared" si="2"/>
        <v>5.5</v>
      </c>
      <c r="H30" s="32">
        <f>$H$32-Tabel362623578910[[#This Row],[aantal fouten]]</f>
        <v>34.5</v>
      </c>
      <c r="I30" s="33">
        <f t="shared" si="3"/>
        <v>7.8</v>
      </c>
      <c r="J30" s="30"/>
      <c r="K30" s="1"/>
    </row>
    <row r="31" spans="1:11" x14ac:dyDescent="0.25">
      <c r="B31" s="11" t="s">
        <v>12</v>
      </c>
      <c r="C31" s="8">
        <f t="shared" ref="C31:I31" si="4">AVERAGE(C3:C30)</f>
        <v>2.9722222222222223</v>
      </c>
      <c r="D31" s="8">
        <f t="shared" si="4"/>
        <v>4.0462962962962967</v>
      </c>
      <c r="E31" s="8">
        <f t="shared" si="4"/>
        <v>2.6296296296296298</v>
      </c>
      <c r="F31" s="8">
        <f t="shared" si="4"/>
        <v>4.5185185185185182</v>
      </c>
      <c r="G31" s="8">
        <f t="shared" si="4"/>
        <v>14.166666666666666</v>
      </c>
      <c r="H31" s="8">
        <f t="shared" si="4"/>
        <v>25.833333333333332</v>
      </c>
      <c r="I31" s="8">
        <f t="shared" si="4"/>
        <v>5.7107142857142863</v>
      </c>
      <c r="J31" s="30"/>
      <c r="K31" s="1"/>
    </row>
    <row r="32" spans="1:11" x14ac:dyDescent="0.25">
      <c r="B32" s="11" t="s">
        <v>11</v>
      </c>
      <c r="C32" s="1">
        <v>10.5</v>
      </c>
      <c r="D32" s="1">
        <v>9.5</v>
      </c>
      <c r="E32" s="1">
        <v>10</v>
      </c>
      <c r="F32" s="1">
        <v>10</v>
      </c>
      <c r="G32" s="1">
        <f>H32</f>
        <v>40</v>
      </c>
      <c r="H32" s="1">
        <f>SUM(C32:F32)</f>
        <v>40</v>
      </c>
      <c r="I32" s="1">
        <v>10</v>
      </c>
    </row>
    <row r="33" spans="3:12" x14ac:dyDescent="0.25">
      <c r="C33" s="24">
        <f>C32/3</f>
        <v>3.5</v>
      </c>
      <c r="D33" s="24">
        <f t="shared" ref="D33:F33" si="5">D32/3</f>
        <v>3.1666666666666665</v>
      </c>
      <c r="E33" s="24">
        <f t="shared" si="5"/>
        <v>3.3333333333333335</v>
      </c>
      <c r="F33" s="24">
        <f t="shared" si="5"/>
        <v>3.3333333333333335</v>
      </c>
      <c r="K33" s="13"/>
    </row>
    <row r="34" spans="3:12" x14ac:dyDescent="0.25">
      <c r="K34" s="15"/>
    </row>
    <row r="35" spans="3:12" x14ac:dyDescent="0.25">
      <c r="K35" s="16"/>
    </row>
    <row r="36" spans="3:12" x14ac:dyDescent="0.25">
      <c r="K36" s="17"/>
    </row>
    <row r="37" spans="3:12" x14ac:dyDescent="0.25">
      <c r="K37" s="18"/>
    </row>
    <row r="38" spans="3:12" x14ac:dyDescent="0.25">
      <c r="K38" s="19"/>
    </row>
    <row r="39" spans="3:12" x14ac:dyDescent="0.25">
      <c r="K39" s="20"/>
    </row>
    <row r="40" spans="3:12" x14ac:dyDescent="0.25">
      <c r="K40" s="21"/>
    </row>
    <row r="41" spans="3:12" x14ac:dyDescent="0.25">
      <c r="K41" s="22"/>
    </row>
    <row r="42" spans="3:12" x14ac:dyDescent="0.25">
      <c r="K42" s="23"/>
    </row>
    <row r="43" spans="3:12" x14ac:dyDescent="0.25">
      <c r="L43" s="1"/>
    </row>
  </sheetData>
  <phoneticPr fontId="25" type="noConversion"/>
  <conditionalFormatting sqref="K33:K42">
    <cfRule type="colorScale" priority="18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85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E3:F30">
    <cfRule type="colorScale" priority="3">
      <colorScale>
        <cfvo type="num" val="0"/>
        <cfvo type="num" val="$E$33"/>
        <cfvo type="num" val="$E$32"/>
        <color rgb="FF00B050"/>
        <color rgb="FFFFFF00"/>
        <color rgb="FFFF0000"/>
      </colorScale>
    </cfRule>
    <cfRule type="colorScale" priority="264">
      <colorScale>
        <cfvo type="num" val="0"/>
        <cfvo type="num" val="$E$33"/>
        <cfvo type="num" val="5"/>
        <color rgb="FF00B050"/>
        <color rgb="FFFFFF00"/>
        <color rgb="FFFF0000"/>
      </colorScale>
    </cfRule>
  </conditionalFormatting>
  <conditionalFormatting sqref="E3:F30">
    <cfRule type="colorScale" priority="265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26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F30">
    <cfRule type="colorScale" priority="267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26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F30">
    <cfRule type="colorScale" priority="26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70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E3:F30">
    <cfRule type="colorScale" priority="274">
      <colorScale>
        <cfvo type="num" val="0"/>
        <cfvo type="formula" val="$C$32/3"/>
        <cfvo type="num" val="10"/>
        <color rgb="FF00B050"/>
        <color rgb="FFFFFF00"/>
        <color rgb="FFFF0000"/>
      </colorScale>
    </cfRule>
    <cfRule type="colorScale" priority="27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7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K6:K9 K11:K15">
    <cfRule type="colorScale" priority="27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78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E3:E30">
    <cfRule type="colorScale" priority="279">
      <colorScale>
        <cfvo type="num" val="0"/>
        <cfvo type="num" val="$E$33"/>
        <cfvo type="num" val="$E$32"/>
        <color rgb="FF00B050"/>
        <color rgb="FFFFFF00"/>
        <color rgb="FFFF0000"/>
      </colorScale>
    </cfRule>
    <cfRule type="colorScale" priority="280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81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30">
    <cfRule type="colorScale" priority="283">
      <colorScale>
        <cfvo type="num" val="0"/>
        <cfvo type="num" val="$F$33"/>
        <cfvo type="num" val="$F$32"/>
        <color rgb="FF00B050"/>
        <color rgb="FFFFFF00"/>
        <color rgb="FFFF0000"/>
      </colorScale>
    </cfRule>
    <cfRule type="colorScale" priority="28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8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30">
    <cfRule type="colorScale" priority="2">
      <colorScale>
        <cfvo type="num" val="0"/>
        <cfvo type="num" val="$C$33"/>
        <cfvo type="num" val="$C$32"/>
        <color rgb="FF00B050"/>
        <color rgb="FFFFFF00"/>
        <color rgb="FFFF0000"/>
      </colorScale>
    </cfRule>
    <cfRule type="colorScale" priority="287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D3:D30">
    <cfRule type="colorScale" priority="1">
      <colorScale>
        <cfvo type="num" val="0"/>
        <cfvo type="num" val="$D$33"/>
        <cfvo type="num" val="$D$32"/>
        <color rgb="FF00B050"/>
        <color rgb="FFFFFF00"/>
        <color rgb="FFFF0000"/>
      </colorScale>
    </cfRule>
    <cfRule type="colorScale" priority="288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8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Eindtoets 3</vt:lpstr>
      <vt:lpstr>ERK A1</vt:lpstr>
      <vt:lpstr>SO 3</vt:lpstr>
      <vt:lpstr>Eindtoets 2</vt:lpstr>
      <vt:lpstr>SO 2</vt:lpstr>
      <vt:lpstr>Eindtoets 1</vt:lpstr>
      <vt:lpstr>SO 1</vt:lpstr>
    </vt:vector>
  </TitlesOfParts>
  <Company>Oostvaarders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dronkerss</dc:creator>
  <cp:lastModifiedBy>Sander</cp:lastModifiedBy>
  <cp:lastPrinted>2020-01-27T19:33:47Z</cp:lastPrinted>
  <dcterms:created xsi:type="dcterms:W3CDTF">2009-09-21T14:06:06Z</dcterms:created>
  <dcterms:modified xsi:type="dcterms:W3CDTF">2020-03-12T09:07:57Z</dcterms:modified>
</cp:coreProperties>
</file>