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SKSTATION\Share\Website\Frans op het OVC\cijfers\"/>
    </mc:Choice>
  </mc:AlternateContent>
  <xr:revisionPtr revIDLastSave="0" documentId="13_ncr:1_{D4B14540-3A1E-4E1C-B82A-67BA4CDFFAD8}" xr6:coauthVersionLast="44" xr6:coauthVersionMax="45" xr10:uidLastSave="{00000000-0000-0000-0000-000000000000}"/>
  <bookViews>
    <workbookView xWindow="-120" yWindow="-120" windowWidth="29040" windowHeight="15840" tabRatio="927" xr2:uid="{00000000-000D-0000-FFFF-FFFF00000000}"/>
  </bookViews>
  <sheets>
    <sheet name="Werkwoordentoets" sheetId="16" r:id="rId1"/>
    <sheet name="Eindtoets 3" sheetId="15" r:id="rId2"/>
    <sheet name="Eindtoets 2" sheetId="14" r:id="rId3"/>
    <sheet name="Eindtoets 1" sheetId="13" r:id="rId4"/>
  </sheets>
  <definedNames>
    <definedName name="_xlnm._FilterDatabase" localSheetId="3" hidden="1">'Eindtoets 1'!$A$2:$N$20</definedName>
    <definedName name="_xlnm._FilterDatabase" localSheetId="2" hidden="1">'Eindtoets 2'!$A$2:$M$20</definedName>
    <definedName name="_xlnm._FilterDatabase" localSheetId="1" hidden="1">'Eindtoets 3'!$A$2:$M$20</definedName>
    <definedName name="_xlnm._FilterDatabase" localSheetId="0" hidden="1">Werkwoordentoets!$A$2:$P$20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9" i="15" l="1"/>
  <c r="K19" i="14" l="1"/>
  <c r="N4" i="16" l="1"/>
  <c r="N5" i="16"/>
  <c r="N7" i="16"/>
  <c r="N8" i="16"/>
  <c r="N9" i="16"/>
  <c r="N10" i="16"/>
  <c r="N11" i="16"/>
  <c r="N13" i="16"/>
  <c r="N14" i="16"/>
  <c r="N15" i="16"/>
  <c r="N16" i="16"/>
  <c r="N17" i="16"/>
  <c r="N18" i="16"/>
  <c r="N20" i="16"/>
  <c r="D23" i="16"/>
  <c r="E23" i="16"/>
  <c r="F23" i="16"/>
  <c r="G23" i="16"/>
  <c r="H23" i="16"/>
  <c r="I23" i="16"/>
  <c r="J23" i="16"/>
  <c r="K23" i="16"/>
  <c r="L23" i="16"/>
  <c r="M23" i="16"/>
  <c r="D21" i="16"/>
  <c r="E21" i="16"/>
  <c r="F21" i="16"/>
  <c r="G21" i="16"/>
  <c r="H21" i="16"/>
  <c r="I21" i="16"/>
  <c r="J21" i="16"/>
  <c r="K21" i="16"/>
  <c r="L21" i="16"/>
  <c r="M21" i="16"/>
  <c r="C23" i="16"/>
  <c r="O22" i="16"/>
  <c r="O9" i="16" s="1"/>
  <c r="C21" i="16"/>
  <c r="N3" i="16"/>
  <c r="K5" i="15"/>
  <c r="K6" i="15"/>
  <c r="K11" i="15"/>
  <c r="K15" i="15"/>
  <c r="O5" i="16" l="1"/>
  <c r="O14" i="16"/>
  <c r="O4" i="16"/>
  <c r="O15" i="16"/>
  <c r="O13" i="16"/>
  <c r="O7" i="16"/>
  <c r="O11" i="16"/>
  <c r="O20" i="16"/>
  <c r="P20" i="16" s="1"/>
  <c r="O10" i="16"/>
  <c r="O16" i="16"/>
  <c r="O18" i="16"/>
  <c r="P18" i="16" s="1"/>
  <c r="O17" i="16"/>
  <c r="O8" i="16"/>
  <c r="N21" i="16"/>
  <c r="P16" i="16"/>
  <c r="P11" i="16"/>
  <c r="P4" i="16"/>
  <c r="O3" i="16"/>
  <c r="P3" i="16" s="1"/>
  <c r="N22" i="16"/>
  <c r="P7" i="16"/>
  <c r="P8" i="16"/>
  <c r="P15" i="16"/>
  <c r="P9" i="16"/>
  <c r="P17" i="16"/>
  <c r="P13" i="16"/>
  <c r="P14" i="16"/>
  <c r="P5" i="16"/>
  <c r="P10" i="16"/>
  <c r="K14" i="15"/>
  <c r="K10" i="15"/>
  <c r="K3" i="15"/>
  <c r="K17" i="15"/>
  <c r="P21" i="16" l="1"/>
  <c r="O21" i="16"/>
  <c r="K13" i="15"/>
  <c r="J23" i="15" l="1"/>
  <c r="I23" i="15"/>
  <c r="H23" i="15"/>
  <c r="G23" i="15"/>
  <c r="F23" i="15"/>
  <c r="E23" i="15"/>
  <c r="D23" i="15"/>
  <c r="C23" i="15"/>
  <c r="L22" i="15"/>
  <c r="L19" i="15" s="1"/>
  <c r="N19" i="15" s="1"/>
  <c r="J21" i="15"/>
  <c r="I21" i="15"/>
  <c r="H21" i="15"/>
  <c r="G21" i="15"/>
  <c r="F21" i="15"/>
  <c r="E21" i="15"/>
  <c r="D21" i="15"/>
  <c r="C21" i="15"/>
  <c r="K20" i="15"/>
  <c r="K18" i="15"/>
  <c r="K9" i="15"/>
  <c r="K8" i="15"/>
  <c r="K7" i="15"/>
  <c r="L6" i="15" l="1"/>
  <c r="L5" i="15"/>
  <c r="L15" i="15"/>
  <c r="L11" i="15"/>
  <c r="L10" i="15"/>
  <c r="L14" i="15"/>
  <c r="L17" i="15"/>
  <c r="L3" i="15"/>
  <c r="K22" i="15"/>
  <c r="L13" i="15"/>
  <c r="L18" i="15"/>
  <c r="M18" i="15" s="1"/>
  <c r="L7" i="15"/>
  <c r="M7" i="15" s="1"/>
  <c r="L8" i="15"/>
  <c r="M8" i="15" s="1"/>
  <c r="L9" i="15"/>
  <c r="M9" i="15" s="1"/>
  <c r="L20" i="15"/>
  <c r="M20" i="15" s="1"/>
  <c r="K21" i="15"/>
  <c r="K9" i="14"/>
  <c r="L21" i="15" l="1"/>
  <c r="M21" i="15"/>
  <c r="K12" i="14"/>
  <c r="D23" i="14" l="1"/>
  <c r="E23" i="14"/>
  <c r="F23" i="14"/>
  <c r="G23" i="14"/>
  <c r="H23" i="14"/>
  <c r="I23" i="14"/>
  <c r="J23" i="14"/>
  <c r="C23" i="14"/>
  <c r="L22" i="14"/>
  <c r="L19" i="14" s="1"/>
  <c r="M19" i="14" s="1"/>
  <c r="N19" i="14" s="1"/>
  <c r="J21" i="14"/>
  <c r="I21" i="14"/>
  <c r="H21" i="14"/>
  <c r="G21" i="14"/>
  <c r="F21" i="14"/>
  <c r="E21" i="14"/>
  <c r="D21" i="14"/>
  <c r="C21" i="14"/>
  <c r="K20" i="14"/>
  <c r="K18" i="14"/>
  <c r="K17" i="14"/>
  <c r="K16" i="14"/>
  <c r="K15" i="14"/>
  <c r="K14" i="14"/>
  <c r="K13" i="14"/>
  <c r="K11" i="14"/>
  <c r="K10" i="14"/>
  <c r="K8" i="14"/>
  <c r="K7" i="14"/>
  <c r="K6" i="14"/>
  <c r="K5" i="14"/>
  <c r="K4" i="14"/>
  <c r="K3" i="14"/>
  <c r="K22" i="14" l="1"/>
  <c r="L9" i="14"/>
  <c r="L12" i="14"/>
  <c r="L6" i="14"/>
  <c r="M6" i="14" s="1"/>
  <c r="L14" i="14"/>
  <c r="M14" i="14" s="1"/>
  <c r="L7" i="14"/>
  <c r="M7" i="14" s="1"/>
  <c r="L3" i="14"/>
  <c r="M3" i="14" s="1"/>
  <c r="L5" i="14"/>
  <c r="M5" i="14" s="1"/>
  <c r="L13" i="14"/>
  <c r="M13" i="14" s="1"/>
  <c r="L16" i="14"/>
  <c r="M16" i="14" s="1"/>
  <c r="L18" i="14"/>
  <c r="M18" i="14" s="1"/>
  <c r="L8" i="14"/>
  <c r="M8" i="14" s="1"/>
  <c r="L15" i="14"/>
  <c r="M15" i="14" s="1"/>
  <c r="L20" i="14"/>
  <c r="M20" i="14" s="1"/>
  <c r="L10" i="14"/>
  <c r="M10" i="14" s="1"/>
  <c r="L17" i="14"/>
  <c r="M17" i="14" s="1"/>
  <c r="L4" i="14"/>
  <c r="M4" i="14" s="1"/>
  <c r="N4" i="14" s="1"/>
  <c r="L11" i="14"/>
  <c r="M11" i="14" s="1"/>
  <c r="K21" i="14"/>
  <c r="M22" i="13"/>
  <c r="L22" i="13" s="1"/>
  <c r="L4" i="13"/>
  <c r="L21" i="14" l="1"/>
  <c r="M4" i="13"/>
  <c r="L5" i="13"/>
  <c r="L6" i="13"/>
  <c r="L7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3" i="13"/>
  <c r="M21" i="14" l="1"/>
  <c r="D23" i="13"/>
  <c r="E23" i="13"/>
  <c r="F23" i="13"/>
  <c r="G23" i="13"/>
  <c r="H23" i="13"/>
  <c r="I23" i="13"/>
  <c r="J23" i="13"/>
  <c r="K23" i="13"/>
  <c r="D21" i="13"/>
  <c r="E21" i="13"/>
  <c r="F21" i="13"/>
  <c r="G21" i="13"/>
  <c r="H21" i="13"/>
  <c r="I21" i="13"/>
  <c r="J21" i="13"/>
  <c r="K21" i="13"/>
  <c r="C23" i="13"/>
  <c r="L20" i="13" l="1"/>
  <c r="C21" i="13"/>
  <c r="M5" i="13" l="1"/>
  <c r="N5" i="13" s="1"/>
  <c r="M14" i="13"/>
  <c r="N14" i="13" s="1"/>
  <c r="M17" i="13"/>
  <c r="N17" i="13" s="1"/>
  <c r="M9" i="13"/>
  <c r="N9" i="13" s="1"/>
  <c r="M19" i="13"/>
  <c r="N19" i="13" s="1"/>
  <c r="M6" i="13"/>
  <c r="N6" i="13" s="1"/>
  <c r="N6" i="14" s="1"/>
  <c r="M15" i="13"/>
  <c r="N15" i="13" s="1"/>
  <c r="M8" i="13"/>
  <c r="N8" i="13" s="1"/>
  <c r="M18" i="13"/>
  <c r="N18" i="13" s="1"/>
  <c r="M10" i="13"/>
  <c r="N10" i="13" s="1"/>
  <c r="M3" i="13"/>
  <c r="N3" i="13" s="1"/>
  <c r="M13" i="13"/>
  <c r="N13" i="13" s="1"/>
  <c r="M7" i="13"/>
  <c r="N7" i="13" s="1"/>
  <c r="M16" i="13"/>
  <c r="N16" i="13" s="1"/>
  <c r="N16" i="14" s="1"/>
  <c r="M12" i="13"/>
  <c r="N12" i="13" s="1"/>
  <c r="N12" i="14" s="1"/>
  <c r="M11" i="13"/>
  <c r="N11" i="13" s="1"/>
  <c r="M20" i="13"/>
  <c r="N20" i="13" s="1"/>
  <c r="L21" i="13"/>
  <c r="N7" i="14" l="1"/>
  <c r="N7" i="15"/>
  <c r="Q7" i="16"/>
  <c r="N15" i="14"/>
  <c r="N15" i="15"/>
  <c r="Q15" i="16"/>
  <c r="N9" i="14"/>
  <c r="N9" i="15"/>
  <c r="Q9" i="16"/>
  <c r="N17" i="14"/>
  <c r="N17" i="15"/>
  <c r="Q17" i="16"/>
  <c r="N8" i="14"/>
  <c r="N8" i="15"/>
  <c r="Q8" i="16"/>
  <c r="N3" i="14"/>
  <c r="N21" i="14" s="1"/>
  <c r="N3" i="15"/>
  <c r="Q3" i="16"/>
  <c r="N10" i="14"/>
  <c r="N10" i="15"/>
  <c r="Q10" i="16"/>
  <c r="N14" i="14"/>
  <c r="N14" i="15"/>
  <c r="Q14" i="16"/>
  <c r="N11" i="14"/>
  <c r="N11" i="15"/>
  <c r="Q11" i="16"/>
  <c r="N13" i="14"/>
  <c r="N13" i="15"/>
  <c r="Q13" i="16"/>
  <c r="N20" i="14"/>
  <c r="N20" i="15"/>
  <c r="Q20" i="16"/>
  <c r="N18" i="14"/>
  <c r="N18" i="15"/>
  <c r="Q18" i="16"/>
  <c r="N5" i="14"/>
  <c r="N5" i="15"/>
  <c r="Q5" i="16"/>
  <c r="M21" i="13"/>
  <c r="Q21" i="16" l="1"/>
  <c r="N21" i="15"/>
  <c r="N21" i="13"/>
</calcChain>
</file>

<file path=xl/sharedStrings.xml><?xml version="1.0" encoding="utf-8"?>
<sst xmlns="http://schemas.openxmlformats.org/spreadsheetml/2006/main" count="117" uniqueCount="54">
  <si>
    <t>voldoende</t>
  </si>
  <si>
    <t>onvoldoende</t>
  </si>
  <si>
    <t>goed</t>
  </si>
  <si>
    <t>ruim voldoende</t>
  </si>
  <si>
    <t>bijna voldoende</t>
  </si>
  <si>
    <t>zeer slecht</t>
  </si>
  <si>
    <t>zeer onvoldoende</t>
  </si>
  <si>
    <t>slecht</t>
  </si>
  <si>
    <t>net voldoende</t>
  </si>
  <si>
    <t>aantal fouten</t>
  </si>
  <si>
    <t>leerlingnummer</t>
  </si>
  <si>
    <t>maximaal te behalen:</t>
  </si>
  <si>
    <t>gemiddelde:</t>
  </si>
  <si>
    <t>normeringsterm:</t>
  </si>
  <si>
    <t>aantal punten</t>
  </si>
  <si>
    <t>phrases-clés</t>
  </si>
  <si>
    <t>uitmuntend</t>
  </si>
  <si>
    <t>vocabulaire FN</t>
  </si>
  <si>
    <t>Eindtoets hoofdstuk 1</t>
  </si>
  <si>
    <t>cijfer eindtoets 1</t>
  </si>
  <si>
    <t>luisteren</t>
  </si>
  <si>
    <t>vocabulaire  NF</t>
  </si>
  <si>
    <t>lezen</t>
  </si>
  <si>
    <t>3A.fa2</t>
  </si>
  <si>
    <t>het bezittelijk voornaamwoord</t>
  </si>
  <si>
    <t>werkwoorden als partir</t>
  </si>
  <si>
    <t>wederkerende werkwoorden</t>
  </si>
  <si>
    <t>voca + het bez. vnw.</t>
  </si>
  <si>
    <t>versie B</t>
  </si>
  <si>
    <t>Eindtoets hoofdstuk 2</t>
  </si>
  <si>
    <t>cijfer eindtoets 2</t>
  </si>
  <si>
    <r>
      <t>1</t>
    </r>
    <r>
      <rPr>
        <b/>
        <vertAlign val="super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scheme val="minor"/>
      </rPr>
      <t xml:space="preserve"> rapportcijfer</t>
    </r>
  </si>
  <si>
    <t>het pers. vnw. als meew. vw.</t>
  </si>
  <si>
    <t>werkwoorden (de-/re-)venir</t>
  </si>
  <si>
    <t>de passé composé</t>
  </si>
  <si>
    <t>Eindtoets hoofdstuk 3</t>
  </si>
  <si>
    <t>cijfer eindtoets 3</t>
  </si>
  <si>
    <t>gemiddelde cijfer</t>
  </si>
  <si>
    <t>de futur simple</t>
  </si>
  <si>
    <t>werkwoorden op -aître</t>
  </si>
  <si>
    <t>vraagzinnen</t>
  </si>
  <si>
    <t>regel présent</t>
  </si>
  <si>
    <t>présent</t>
  </si>
  <si>
    <t>regel impératif</t>
  </si>
  <si>
    <t>impératif</t>
  </si>
  <si>
    <t>regel passé composé</t>
  </si>
  <si>
    <t>passé composé</t>
  </si>
  <si>
    <t>regel imparfait</t>
  </si>
  <si>
    <t>imparfait</t>
  </si>
  <si>
    <t>regel futur simple</t>
  </si>
  <si>
    <t>futur simple</t>
  </si>
  <si>
    <t>tijden door elkaar (NF)</t>
  </si>
  <si>
    <t>Werkwoordentoets</t>
  </si>
  <si>
    <t>cijfer ww-toets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</si>
</sst>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rgb="FF00B050"/>
      <name val="Calibri"/>
      <family val="2"/>
    </font>
    <font>
      <sz val="11"/>
      <color rgb="FF7ABB33"/>
      <name val="Calibri"/>
      <family val="2"/>
    </font>
    <font>
      <sz val="11"/>
      <color rgb="FFA0D565"/>
      <name val="Calibri"/>
      <family val="2"/>
    </font>
    <font>
      <sz val="11"/>
      <color rgb="FFCCFF33"/>
      <name val="Calibri"/>
      <family val="2"/>
    </font>
    <font>
      <sz val="11"/>
      <color rgb="FFFBE333"/>
      <name val="Calibri"/>
      <family val="2"/>
    </font>
    <font>
      <sz val="11"/>
      <color rgb="FFFFCC00"/>
      <name val="Calibri"/>
      <family val="2"/>
    </font>
    <font>
      <sz val="11"/>
      <color rgb="FFFF9933"/>
      <name val="Calibri"/>
      <family val="2"/>
    </font>
    <font>
      <sz val="11"/>
      <color rgb="FFFF6600"/>
      <name val="Calibri"/>
      <family val="2"/>
    </font>
    <font>
      <sz val="11"/>
      <color rgb="FFFF4B21"/>
      <name val="Calibri"/>
      <family val="2"/>
    </font>
    <font>
      <sz val="11"/>
      <color rgb="FFFF3300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sz val="8"/>
      <name val="Arial"/>
    </font>
    <font>
      <sz val="11"/>
      <name val="Calibri"/>
    </font>
    <font>
      <b/>
      <sz val="11"/>
      <color theme="1"/>
      <name val="Calibri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textRotation="90" wrapText="1"/>
    </xf>
    <xf numFmtId="0" fontId="7" fillId="0" borderId="1" xfId="0" applyFont="1" applyBorder="1" applyAlignment="1">
      <alignment horizontal="center" textRotation="90" wrapText="1"/>
    </xf>
    <xf numFmtId="0" fontId="5" fillId="0" borderId="0" xfId="0" applyFont="1"/>
    <xf numFmtId="0" fontId="8" fillId="0" borderId="0" xfId="0" applyFont="1" applyAlignment="1">
      <alignment horizontal="right"/>
    </xf>
    <xf numFmtId="0" fontId="8" fillId="0" borderId="0" xfId="0" applyFont="1"/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4" fontId="21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textRotation="90"/>
    </xf>
    <xf numFmtId="14" fontId="2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 textRotation="90" wrapText="1"/>
    </xf>
    <xf numFmtId="164" fontId="25" fillId="0" borderId="0" xfId="0" applyNumberFormat="1" applyFont="1" applyAlignment="1">
      <alignment horizontal="center"/>
    </xf>
    <xf numFmtId="2" fontId="25" fillId="0" borderId="0" xfId="0" applyNumberFormat="1" applyFont="1" applyAlignment="1">
      <alignment horizontal="center"/>
    </xf>
    <xf numFmtId="0" fontId="23" fillId="0" borderId="0" xfId="0" applyFont="1"/>
    <xf numFmtId="0" fontId="5" fillId="0" borderId="0" xfId="0" applyFont="1" applyAlignment="1">
      <alignment horizontal="right"/>
    </xf>
    <xf numFmtId="17" fontId="2" fillId="0" borderId="0" xfId="0" applyNumberFormat="1" applyFont="1"/>
  </cellXfs>
  <cellStyles count="3">
    <cellStyle name="Normal 2" xfId="1" xr:uid="{00000000-0005-0000-0000-000000000000}"/>
    <cellStyle name="Standaard" xfId="0" builtinId="0"/>
    <cellStyle name="Standaard 2" xfId="2" xr:uid="{00000000-0005-0000-0000-000002000000}"/>
  </cellStyles>
  <dxfs count="6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</dxfs>
  <tableStyles count="0" defaultTableStyle="TableStyleMedium9" defaultPivotStyle="PivotStyleLight16"/>
  <colors>
    <mruColors>
      <color rgb="FF72AF2F"/>
      <color rgb="FF7ABB33"/>
      <color rgb="FF76B531"/>
      <color rgb="FF74B230"/>
      <color rgb="FFFBE333"/>
      <color rgb="FFA0D565"/>
      <color rgb="FFFBE121"/>
      <color rgb="FFFADD06"/>
      <color rgb="FF89CC40"/>
      <color rgb="FFB1EF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BDB4D9C-832F-4968-B8C6-62CC0119EA53}" name="Tabel3626235789102345" displayName="Tabel3626235789102345" ref="A2:Q20" insertRowShift="1" totalsRowShown="0" headerRowDxfId="66" dataDxfId="65">
  <autoFilter ref="A2:Q20" xr:uid="{00000000-0009-0000-0100-000001000000}"/>
  <sortState xmlns:xlrd2="http://schemas.microsoft.com/office/spreadsheetml/2017/richdata2" ref="A3:H20">
    <sortCondition ref="B3"/>
  </sortState>
  <tableColumns count="17">
    <tableColumn id="1" xr3:uid="{70142BCA-151D-4674-9159-1E8E04660AD9}" name="3A.fa2" dataDxfId="64"/>
    <tableColumn id="2" xr3:uid="{04D01118-2D67-42F1-8095-1D8E186A86EE}" name="leerlingnummer" dataDxfId="63"/>
    <tableColumn id="3" xr3:uid="{4B894D43-276D-4806-AB23-056D186A7F5E}" name="regel présent" dataDxfId="62"/>
    <tableColumn id="15" xr3:uid="{CA6904E5-619E-4388-9C48-A4DB2B31DEE4}" name="présent" dataDxfId="61"/>
    <tableColumn id="8" xr3:uid="{2ABFBE03-B948-475B-98A7-DBD28CC69FBA}" name="regel impératif" dataDxfId="60"/>
    <tableColumn id="12" xr3:uid="{0C66202B-2856-45B8-A624-65FE0EADF929}" name="impératif" dataDxfId="59"/>
    <tableColumn id="14" xr3:uid="{359AF2D5-E229-43F6-8950-053BEBFD0042}" name="regel passé composé" dataDxfId="58"/>
    <tableColumn id="11" xr3:uid="{86B100AC-042C-4284-9FCA-95CE46394E9F}" name="passé composé" dataDxfId="57"/>
    <tableColumn id="16" xr3:uid="{EB28ED97-2EFF-4121-B164-8DD59AEF8522}" name="regel imparfait" dataDxfId="56"/>
    <tableColumn id="13" xr3:uid="{DD66B5A5-D73F-45B4-A033-F59991BDEC56}" name="imparfait" dataDxfId="55"/>
    <tableColumn id="17" xr3:uid="{10EEC416-2E38-4CDF-B470-14F2A986F355}" name="regel futur simple" dataDxfId="54"/>
    <tableColumn id="5" xr3:uid="{048789A9-E480-4266-9373-DFDF006BD069}" name="futur simple" dataDxfId="53"/>
    <tableColumn id="7" xr3:uid="{5B1199A5-E468-45BA-BF0B-CF896C0CC2A4}" name="tijden door elkaar (NF)" dataDxfId="52"/>
    <tableColumn id="24" xr3:uid="{423DBFDA-C7D6-460F-AE6D-7414043255E5}" name="aantal fouten" dataDxfId="51">
      <calculatedColumnFormula>SUM(C3:M3)</calculatedColumnFormula>
    </tableColumn>
    <tableColumn id="10" xr3:uid="{A026B4BB-3DD4-45B8-9B7E-7F40F7B1F1C5}" name="aantal punten" dataDxfId="50">
      <calculatedColumnFormula>$O$22-Tabel3626235789102345[[#This Row],[aantal fouten]]</calculatedColumnFormula>
    </tableColumn>
    <tableColumn id="9" xr3:uid="{18B30FC4-7622-457A-A47A-802121872680}" name="cijfer ww-toets" dataDxfId="49">
      <calculatedColumnFormula>ROUND(IF(($S$3&gt;=1),MIN(($S$3+(($O3*9)/$O$22)),(1+((($O3*9)/$O$22)*2)),(10-(((($O$22-$O3)*9)/$O$22)*0.5))),MAX(($S$3+(($O3*9)/$O$22)),(1+((($O3*9)/$O$22)*0.5)),(10-(((($O$22-$O3)*9)/$O$22)*2)))),1)</calculatedColumnFormula>
    </tableColumn>
    <tableColumn id="4" xr3:uid="{A628D546-AF66-454C-90B5-A2074F0DE235}" name="gemiddelde cijfer" dataDxfId="48">
      <calculatedColumnFormula>(Tabel3626235789102345[[#This Row],[cijfer ww-toets]]+Tabel362623578910234[[#This Row],[cijfer eindtoets 3]]+Tabel36262357891023[[#This Row],[cijfer eindtoets 2]]+Tabel3626235789102[[#This Row],[cijfer eindtoets 1]])/4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4BC5BE5-AA8B-40B4-B945-BB8E0B8E8978}" name="Tabel362623578910234" displayName="Tabel362623578910234" ref="A2:N20" insertRowShift="1" totalsRowShown="0" headerRowDxfId="47" dataDxfId="46">
  <autoFilter ref="A2:N20" xr:uid="{00000000-0009-0000-0100-000001000000}"/>
  <sortState xmlns:xlrd2="http://schemas.microsoft.com/office/spreadsheetml/2017/richdata2" ref="A3:H20">
    <sortCondition ref="B3"/>
  </sortState>
  <tableColumns count="14">
    <tableColumn id="1" xr3:uid="{50AB3E6E-128C-4142-B06B-57F13749BB41}" name="3A.fa2" dataDxfId="45"/>
    <tableColumn id="2" xr3:uid="{FEA6B765-6CDD-4FB0-9CF0-B099399C9285}" name="leerlingnummer" dataDxfId="44"/>
    <tableColumn id="3" xr3:uid="{0ADCF758-4128-4F54-B884-C2917A169E8C}" name="luisteren" dataDxfId="43"/>
    <tableColumn id="15" xr3:uid="{52168CFE-2531-42E2-B3F3-CAD3FA0BB2EE}" name="vocabulaire FN" dataDxfId="42"/>
    <tableColumn id="8" xr3:uid="{50DBD540-CD34-401F-A731-088ACDE66CA5}" name="vocabulaire  NF" dataDxfId="41"/>
    <tableColumn id="12" xr3:uid="{4649C655-D8F6-4440-8267-474BE9473FB9}" name="de futur simple" dataDxfId="40"/>
    <tableColumn id="14" xr3:uid="{DC040428-2A35-4E82-926F-1891D176A201}" name="werkwoorden op -aître" dataDxfId="39"/>
    <tableColumn id="11" xr3:uid="{7E6C551A-91B5-4D4F-AA74-161AE59CEDAA}" name="vraagzinnen" dataDxfId="38"/>
    <tableColumn id="5" xr3:uid="{BE7F4E4E-9423-43C3-AFAA-08FEFB02DCB8}" name="phrases-clés" dataDxfId="37"/>
    <tableColumn id="7" xr3:uid="{4482865B-12D2-4E49-A5FC-6DFC40D587D4}" name="lezen" dataDxfId="36"/>
    <tableColumn id="24" xr3:uid="{20690BA9-B939-4A54-B2E9-68F9A5CA6D27}" name="aantal fouten" dataDxfId="35">
      <calculatedColumnFormula>SUM(C3:J3)</calculatedColumnFormula>
    </tableColumn>
    <tableColumn id="10" xr3:uid="{455FB6AE-C581-4688-9466-7CD539007F71}" name="aantal punten" dataDxfId="34">
      <calculatedColumnFormula>$L$22-Tabel362623578910234[[#This Row],[aantal fouten]]</calculatedColumnFormula>
    </tableColumn>
    <tableColumn id="9" xr3:uid="{41BD0DA8-B3BF-40FC-97B9-0E3D4AB06DC1}" name="cijfer eindtoets 3" dataDxfId="33">
      <calculatedColumnFormula>ROUND(IF(($P$3&gt;=1),MIN(($P$3+(($L3*9)/$L$22)),(1+((($L3*9)/$L$22)*2)),(10-(((($L$22-$L3)*9)/$L$22)*0.5))),MAX(($P$3+(($L3*9)/$L$22)),(1+((($L3*9)/$L$22)*0.5)),(10-(((($L$22-$L3)*9)/$L$22)*2)))),1)</calculatedColumnFormula>
    </tableColumn>
    <tableColumn id="4" xr3:uid="{8F3E0F1F-9957-469B-A186-C8BF66DF3446}" name="gemiddelde cijfer" dataDxfId="32">
      <calculatedColumnFormula>(Tabel3626235789102[[#This Row],[cijfer eindtoets 1]]+Tabel36262357891023[[#This Row],[cijfer eindtoets 2]]+Tabel362623578910234[[#This Row],[cijfer eindtoets 3]])/3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A44CC05-1B7A-409D-8FE3-0C30C808486B}" name="Tabel36262357891023" displayName="Tabel36262357891023" ref="A2:N20" insertRowShift="1" totalsRowShown="0" headerRowDxfId="31" dataDxfId="30">
  <autoFilter ref="A2:N20" xr:uid="{00000000-0009-0000-0100-000001000000}"/>
  <sortState xmlns:xlrd2="http://schemas.microsoft.com/office/spreadsheetml/2017/richdata2" ref="A3:H20">
    <sortCondition ref="B3"/>
  </sortState>
  <tableColumns count="14">
    <tableColumn id="1" xr3:uid="{8EACEE5C-FB3C-4CB6-82E8-9ABAB5D9BCDA}" name="3A.fa2" dataDxfId="29"/>
    <tableColumn id="2" xr3:uid="{4F43DA53-8F10-457E-928B-3FF86C4914A2}" name="leerlingnummer" dataDxfId="28"/>
    <tableColumn id="3" xr3:uid="{CEE05717-F021-4D94-B961-66DEE2C1CB2F}" name="luisteren" dataDxfId="27"/>
    <tableColumn id="15" xr3:uid="{6B0878B1-9447-4C8E-A7F1-F47726067E1D}" name="vocabulaire FN" dataDxfId="26"/>
    <tableColumn id="8" xr3:uid="{F59E6951-173F-4E81-89F5-BEEDE1A8C6B2}" name="vocabulaire  NF" dataDxfId="25"/>
    <tableColumn id="12" xr3:uid="{9A30C3E9-7F20-4CD8-AB47-F8E65FEBD30D}" name="het pers. vnw. als meew. vw." dataDxfId="24"/>
    <tableColumn id="14" xr3:uid="{AAD1D673-DB97-4433-A3A8-75FD9CE66ACE}" name="werkwoorden (de-/re-)venir" dataDxfId="23"/>
    <tableColumn id="11" xr3:uid="{33383054-1814-4FD5-A4F3-BAE34E10EE8D}" name="de passé composé" dataDxfId="22"/>
    <tableColumn id="5" xr3:uid="{040459EF-47FF-42D1-8C06-C36334D47B60}" name="phrases-clés" dataDxfId="21"/>
    <tableColumn id="7" xr3:uid="{0160C1E8-5E53-47EE-A912-5ADC58649D85}" name="lezen" dataDxfId="20"/>
    <tableColumn id="24" xr3:uid="{24BD8C68-79C7-435F-8EEF-4C341DCEC5E4}" name="aantal fouten" dataDxfId="19">
      <calculatedColumnFormula>SUM(C3:J3)</calculatedColumnFormula>
    </tableColumn>
    <tableColumn id="10" xr3:uid="{16755976-3744-4763-A931-5E466D7F995D}" name="aantal punten" dataDxfId="18">
      <calculatedColumnFormula>$L$22-Tabel36262357891023[[#This Row],[aantal fouten]]</calculatedColumnFormula>
    </tableColumn>
    <tableColumn id="9" xr3:uid="{E68FB538-B448-4EDB-B1EA-0EAB5280D245}" name="cijfer eindtoets 2" dataDxfId="17">
      <calculatedColumnFormula>ROUND(IF(($P$3&gt;=1),MIN(($P$3+(($L3*9)/$L$22)),(1+((($L3*9)/$L$22)*2)),(10-(((($L$22-$L3)*9)/$L$22)*0.5))),MAX(($P$3+(($L3*9)/$L$22)),(1+((($L3*9)/$L$22)*0.5)),(10-(((($L$22-$L3)*9)/$L$22)*2)))),1)</calculatedColumnFormula>
    </tableColumn>
    <tableColumn id="4" xr3:uid="{E3037F44-D64D-47F2-9BF6-35627023F0FB}" name="1e rapportcijfer" dataDxfId="16">
      <calculatedColumnFormula>(Tabel36262357891023[[#This Row],[cijfer eindtoets 2]]+Tabel3626235789102[[#This Row],[cijfer eindtoets 1]])/2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3626235789102" displayName="Tabel3626235789102" ref="A2:N20" insertRowShift="1" totalsRowShown="0" headerRowDxfId="15" dataDxfId="14">
  <autoFilter ref="A2:N20" xr:uid="{00000000-0009-0000-0100-000001000000}"/>
  <sortState xmlns:xlrd2="http://schemas.microsoft.com/office/spreadsheetml/2017/richdata2" ref="A3:H20">
    <sortCondition ref="B3"/>
  </sortState>
  <tableColumns count="14">
    <tableColumn id="1" xr3:uid="{00000000-0010-0000-0000-000001000000}" name="3A.fa2" dataDxfId="13"/>
    <tableColumn id="2" xr3:uid="{00000000-0010-0000-0000-000002000000}" name="leerlingnummer" dataDxfId="12"/>
    <tableColumn id="3" xr3:uid="{00000000-0010-0000-0000-000003000000}" name="luisteren" dataDxfId="11"/>
    <tableColumn id="15" xr3:uid="{00000000-0010-0000-0000-00000F000000}" name="vocabulaire FN" dataDxfId="10"/>
    <tableColumn id="8" xr3:uid="{00000000-0010-0000-0000-000008000000}" name="vocabulaire  NF" dataDxfId="9"/>
    <tableColumn id="12" xr3:uid="{00000000-0010-0000-0000-00000C000000}" name="het bezittelijk voornaamwoord" dataDxfId="8"/>
    <tableColumn id="14" xr3:uid="{00000000-0010-0000-0000-00000E000000}" name="werkwoorden als partir" dataDxfId="7"/>
    <tableColumn id="11" xr3:uid="{00000000-0010-0000-0000-00000B000000}" name="wederkerende werkwoorden" dataDxfId="6"/>
    <tableColumn id="5" xr3:uid="{00000000-0010-0000-0000-000005000000}" name="phrases-clés" dataDxfId="5"/>
    <tableColumn id="13" xr3:uid="{00000000-0010-0000-0000-00000D000000}" name="voca + het bez. vnw." dataDxfId="4"/>
    <tableColumn id="7" xr3:uid="{00000000-0010-0000-0000-000007000000}" name="lezen" dataDxfId="3"/>
    <tableColumn id="24" xr3:uid="{00000000-0010-0000-0000-000018000000}" name="aantal fouten" dataDxfId="2">
      <calculatedColumnFormula>SUM(C3:K3)</calculatedColumnFormula>
    </tableColumn>
    <tableColumn id="10" xr3:uid="{00000000-0010-0000-0000-00000A000000}" name="aantal punten" dataDxfId="1">
      <calculatedColumnFormula>$M$22-Tabel3626235789102[[#This Row],[aantal fouten]]</calculatedColumnFormula>
    </tableColumn>
    <tableColumn id="9" xr3:uid="{00000000-0010-0000-0000-000009000000}" name="cijfer eindtoets 1" dataDxfId="0">
      <calculatedColumnFormula>ROUND(IF(($P$3&gt;=1),MIN(($P$3+(($M3*9)/$M$22)),(1+((($M3*9)/$M$22)*2)),(10-(((($M$22-$M3)*9)/$M$22)*0.5))),MAX(($P$3+(($M3*9)/$M$22)),(1+((($M3*9)/$M$22)*0.5)),(10-(((($M$22-$M3)*9)/$M$22)*2)))),1)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0BCA9-1B11-4815-96E1-EE46A1FE84BE}">
  <sheetPr>
    <pageSetUpPr fitToPage="1"/>
  </sheetPr>
  <dimension ref="A1:U33"/>
  <sheetViews>
    <sheetView tabSelected="1" zoomScaleNormal="100" workbookViewId="0">
      <pane ySplit="2" topLeftCell="A3" activePane="bottomLeft" state="frozen"/>
      <selection pane="bottomLeft" activeCell="A4" sqref="A4"/>
    </sheetView>
  </sheetViews>
  <sheetFormatPr defaultColWidth="9.140625" defaultRowHeight="15"/>
  <cols>
    <col min="1" max="1" width="6.85546875" style="25" customWidth="1"/>
    <col min="2" max="2" width="15.42578125" style="25" customWidth="1"/>
    <col min="3" max="13" width="8.7109375" style="2" customWidth="1"/>
    <col min="14" max="16" width="8.7109375" style="25" customWidth="1"/>
    <col min="17" max="17" width="11.5703125" style="25" customWidth="1"/>
    <col min="18" max="18" width="20.7109375" style="2" customWidth="1"/>
    <col min="19" max="19" width="3.5703125" style="2" bestFit="1" customWidth="1"/>
    <col min="20" max="16384" width="9.140625" style="2"/>
  </cols>
  <sheetData>
    <row r="1" spans="1:21" ht="15.75">
      <c r="A1" s="29"/>
      <c r="C1" s="1" t="s">
        <v>52</v>
      </c>
      <c r="D1" s="1"/>
      <c r="E1" s="1"/>
      <c r="F1" s="1"/>
    </row>
    <row r="2" spans="1:21" s="6" customFormat="1" ht="115.5" customHeight="1">
      <c r="A2" s="3" t="s">
        <v>23</v>
      </c>
      <c r="B2" s="35" t="s">
        <v>10</v>
      </c>
      <c r="C2" s="4" t="s">
        <v>41</v>
      </c>
      <c r="D2" s="4" t="s">
        <v>42</v>
      </c>
      <c r="E2" s="4" t="s">
        <v>43</v>
      </c>
      <c r="F2" s="4" t="s">
        <v>44</v>
      </c>
      <c r="G2" s="4" t="s">
        <v>45</v>
      </c>
      <c r="H2" s="4" t="s">
        <v>46</v>
      </c>
      <c r="I2" s="4" t="s">
        <v>47</v>
      </c>
      <c r="J2" s="4" t="s">
        <v>48</v>
      </c>
      <c r="K2" s="4" t="s">
        <v>49</v>
      </c>
      <c r="L2" s="4" t="s">
        <v>50</v>
      </c>
      <c r="M2" s="28" t="s">
        <v>51</v>
      </c>
      <c r="N2" s="5" t="s">
        <v>9</v>
      </c>
      <c r="O2" s="5" t="s">
        <v>14</v>
      </c>
      <c r="P2" s="5" t="s">
        <v>53</v>
      </c>
      <c r="Q2" s="31" t="s">
        <v>37</v>
      </c>
    </row>
    <row r="3" spans="1:21">
      <c r="A3" s="3">
        <v>1</v>
      </c>
      <c r="B3" s="6">
        <v>424154</v>
      </c>
      <c r="C3" s="23">
        <v>1.75</v>
      </c>
      <c r="D3" s="23">
        <v>4.5</v>
      </c>
      <c r="E3" s="23">
        <v>3</v>
      </c>
      <c r="F3" s="23">
        <v>4.5</v>
      </c>
      <c r="G3" s="23">
        <v>1</v>
      </c>
      <c r="H3" s="23">
        <v>4.5</v>
      </c>
      <c r="I3" s="23">
        <v>1</v>
      </c>
      <c r="J3" s="23">
        <v>3</v>
      </c>
      <c r="K3" s="23">
        <v>0.5</v>
      </c>
      <c r="L3" s="23">
        <v>2</v>
      </c>
      <c r="M3" s="23">
        <v>6</v>
      </c>
      <c r="N3" s="26">
        <f t="shared" ref="N3:N20" si="0">SUM(C3:M3)</f>
        <v>31.75</v>
      </c>
      <c r="O3" s="26">
        <f>$O$22-Tabel3626235789102345[[#This Row],[aantal fouten]]</f>
        <v>26.75</v>
      </c>
      <c r="P3" s="27">
        <f>ROUND(IF(($S$3&gt;=1),MIN(($S$3+(($O3*9)/$O$22)),(1+((($O3*9)/$O$22)*2)),(10-(((($O$22-$O3)*9)/$O$22)*0.5))),MAX(($S$3+(($O3*9)/$O$22)),(1+((($O3*9)/$O$22)*0.5)),(10-(((($O$22-$O3)*9)/$O$22)*2)))),1)</f>
        <v>4.0999999999999996</v>
      </c>
      <c r="Q3" s="32">
        <f>(Tabel3626235789102345[[#This Row],[cijfer ww-toets]]+Tabel362623578910234[[#This Row],[cijfer eindtoets 3]]+Tabel36262357891023[[#This Row],[cijfer eindtoets 2]]+Tabel3626235789102[[#This Row],[cijfer eindtoets 1]])/4</f>
        <v>4.875</v>
      </c>
      <c r="R3" s="7" t="s">
        <v>13</v>
      </c>
      <c r="S3" s="26">
        <v>0</v>
      </c>
      <c r="T3" s="8"/>
    </row>
    <row r="4" spans="1:21">
      <c r="A4" s="3">
        <v>2</v>
      </c>
      <c r="B4" s="34">
        <v>424888</v>
      </c>
      <c r="C4" s="23">
        <v>0</v>
      </c>
      <c r="D4" s="23">
        <v>1</v>
      </c>
      <c r="E4" s="23">
        <v>0</v>
      </c>
      <c r="F4" s="23">
        <v>1.5</v>
      </c>
      <c r="G4" s="23">
        <v>1</v>
      </c>
      <c r="H4" s="23">
        <v>2.5</v>
      </c>
      <c r="I4" s="23">
        <v>1.5</v>
      </c>
      <c r="J4" s="23">
        <v>5</v>
      </c>
      <c r="K4" s="23">
        <v>0.5</v>
      </c>
      <c r="L4" s="23">
        <v>1</v>
      </c>
      <c r="M4" s="23">
        <v>4</v>
      </c>
      <c r="N4" s="26">
        <f t="shared" si="0"/>
        <v>18</v>
      </c>
      <c r="O4" s="26">
        <f>$O$22-Tabel3626235789102345[[#This Row],[aantal fouten]]</f>
        <v>40.5</v>
      </c>
      <c r="P4" s="27">
        <f>ROUND(IF(($S$3&gt;=1),MIN(($S$3+(($O4*9)/$O$22)),(1+((($O4*9)/$O$22)*2)),(10-(((($O$22-$O4)*9)/$O$22)*0.5))),MAX(($S$3+(($O4*9)/$O$22)),(1+((($O4*9)/$O$22)*0.5)),(10-(((($O$22-$O4)*9)/$O$22)*2)))),1)</f>
        <v>6.2</v>
      </c>
      <c r="Q4" s="32"/>
    </row>
    <row r="5" spans="1:21">
      <c r="A5" s="3">
        <v>3</v>
      </c>
      <c r="B5" s="6">
        <v>425019</v>
      </c>
      <c r="C5" s="23">
        <v>0.25</v>
      </c>
      <c r="D5" s="23">
        <v>0.5</v>
      </c>
      <c r="E5" s="23">
        <v>0</v>
      </c>
      <c r="F5" s="23">
        <v>2.5</v>
      </c>
      <c r="G5" s="23">
        <v>0</v>
      </c>
      <c r="H5" s="23">
        <v>4</v>
      </c>
      <c r="I5" s="23">
        <v>0</v>
      </c>
      <c r="J5" s="23">
        <v>3.5</v>
      </c>
      <c r="K5" s="23">
        <v>0</v>
      </c>
      <c r="L5" s="23">
        <v>2.5</v>
      </c>
      <c r="M5" s="23">
        <v>6</v>
      </c>
      <c r="N5" s="26">
        <f t="shared" si="0"/>
        <v>19.25</v>
      </c>
      <c r="O5" s="26">
        <f>$O$22-Tabel3626235789102345[[#This Row],[aantal fouten]]</f>
        <v>39.25</v>
      </c>
      <c r="P5" s="27">
        <f>ROUND(IF(($S$3&gt;=1),MIN(($S$3+(($O5*9)/$O$22)),(1+((($O5*9)/$O$22)*2)),(10-(((($O$22-$O5)*9)/$O$22)*0.5))),MAX(($S$3+(($O5*9)/$O$22)),(1+((($O5*9)/$O$22)*0.5)),(10-(((($O$22-$O5)*9)/$O$22)*2)))),1)</f>
        <v>6</v>
      </c>
      <c r="Q5" s="32">
        <f>(Tabel3626235789102345[[#This Row],[cijfer ww-toets]]+Tabel362623578910234[[#This Row],[cijfer eindtoets 3]]+Tabel36262357891023[[#This Row],[cijfer eindtoets 2]]+Tabel3626235789102[[#This Row],[cijfer eindtoets 1]])/4</f>
        <v>5.2249999999999996</v>
      </c>
      <c r="R5" s="9"/>
    </row>
    <row r="6" spans="1:21">
      <c r="A6" s="3">
        <v>4</v>
      </c>
      <c r="B6" s="34">
        <v>427280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6"/>
      <c r="O6" s="26"/>
      <c r="P6" s="27"/>
      <c r="Q6" s="32"/>
      <c r="S6" s="10">
        <v>0</v>
      </c>
      <c r="T6" s="2" t="s">
        <v>16</v>
      </c>
    </row>
    <row r="7" spans="1:21">
      <c r="A7" s="3">
        <v>5</v>
      </c>
      <c r="B7" s="6">
        <v>427282</v>
      </c>
      <c r="C7" s="23">
        <v>0.1</v>
      </c>
      <c r="D7" s="23">
        <v>0</v>
      </c>
      <c r="E7" s="23">
        <v>0.5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6">
        <f t="shared" si="0"/>
        <v>0.6</v>
      </c>
      <c r="O7" s="26">
        <f>$O$22-Tabel3626235789102345[[#This Row],[aantal fouten]]</f>
        <v>57.9</v>
      </c>
      <c r="P7" s="27">
        <f>ROUND(IF(($S$3&gt;=1),MIN(($S$3+(($O7*9)/$O$22)),(1+((($O7*9)/$O$22)*2)),(10-(((($O$22-$O7)*9)/$O$22)*0.5))),MAX(($S$3+(($O7*9)/$O$22)),(1+((($O7*9)/$O$22)*0.5)),(10-(((($O$22-$O7)*9)/$O$22)*2)))),1)</f>
        <v>9.8000000000000007</v>
      </c>
      <c r="Q7" s="32">
        <f>(Tabel3626235789102345[[#This Row],[cijfer ww-toets]]+Tabel362623578910234[[#This Row],[cijfer eindtoets 3]]+Tabel36262357891023[[#This Row],[cijfer eindtoets 2]]+Tabel3626235789102[[#This Row],[cijfer eindtoets 1]])/4</f>
        <v>8.7750000000000004</v>
      </c>
      <c r="S7" s="11">
        <v>1</v>
      </c>
      <c r="T7" s="2" t="s">
        <v>2</v>
      </c>
      <c r="U7" s="12"/>
    </row>
    <row r="8" spans="1:21">
      <c r="A8" s="3">
        <v>6</v>
      </c>
      <c r="B8" s="6">
        <v>427290</v>
      </c>
      <c r="C8" s="23">
        <v>0.1</v>
      </c>
      <c r="D8" s="23">
        <v>1.5</v>
      </c>
      <c r="E8" s="23">
        <v>1</v>
      </c>
      <c r="F8" s="23">
        <v>3.5</v>
      </c>
      <c r="G8" s="23">
        <v>0</v>
      </c>
      <c r="H8" s="23">
        <v>4</v>
      </c>
      <c r="I8" s="23">
        <v>0.5</v>
      </c>
      <c r="J8" s="23">
        <v>1</v>
      </c>
      <c r="K8" s="23">
        <v>0</v>
      </c>
      <c r="L8" s="23">
        <v>2</v>
      </c>
      <c r="M8" s="23">
        <v>6</v>
      </c>
      <c r="N8" s="26">
        <f t="shared" si="0"/>
        <v>19.600000000000001</v>
      </c>
      <c r="O8" s="26">
        <f>$O$22-Tabel3626235789102345[[#This Row],[aantal fouten]]</f>
        <v>38.9</v>
      </c>
      <c r="P8" s="27">
        <f>ROUND(IF(($S$3&gt;=1),MIN(($S$3+(($O8*9)/$O$22)),(1+((($O8*9)/$O$22)*2)),(10-(((($O$22-$O8)*9)/$O$22)*0.5))),MAX(($S$3+(($O8*9)/$O$22)),(1+((($O8*9)/$O$22)*0.5)),(10-(((($O$22-$O8)*9)/$O$22)*2)))),1)</f>
        <v>6</v>
      </c>
      <c r="Q8" s="32">
        <f>(Tabel3626235789102345[[#This Row],[cijfer ww-toets]]+Tabel362623578910234[[#This Row],[cijfer eindtoets 3]]+Tabel36262357891023[[#This Row],[cijfer eindtoets 2]]+Tabel3626235789102[[#This Row],[cijfer eindtoets 1]])/4</f>
        <v>5.8749999999999991</v>
      </c>
      <c r="S8" s="13">
        <v>2</v>
      </c>
      <c r="T8" s="2" t="s">
        <v>3</v>
      </c>
    </row>
    <row r="9" spans="1:21">
      <c r="A9" s="3">
        <v>7</v>
      </c>
      <c r="B9" s="6">
        <v>427370</v>
      </c>
      <c r="C9" s="23">
        <v>1.5</v>
      </c>
      <c r="D9" s="23">
        <v>1.5</v>
      </c>
      <c r="E9" s="23">
        <v>5</v>
      </c>
      <c r="F9" s="23">
        <v>2.5</v>
      </c>
      <c r="G9" s="23">
        <v>0.5</v>
      </c>
      <c r="H9" s="23">
        <v>1</v>
      </c>
      <c r="I9" s="23">
        <v>0</v>
      </c>
      <c r="J9" s="23">
        <v>4</v>
      </c>
      <c r="K9" s="23">
        <v>0</v>
      </c>
      <c r="L9" s="23">
        <v>2</v>
      </c>
      <c r="M9" s="23">
        <v>3</v>
      </c>
      <c r="N9" s="26">
        <f t="shared" si="0"/>
        <v>21</v>
      </c>
      <c r="O9" s="26">
        <f>$O$22-Tabel3626235789102345[[#This Row],[aantal fouten]]</f>
        <v>37.5</v>
      </c>
      <c r="P9" s="27">
        <f>ROUND(IF(($S$3&gt;=1),MIN(($S$3+(($O9*9)/$O$22)),(1+((($O9*9)/$O$22)*2)),(10-(((($O$22-$O9)*9)/$O$22)*0.5))),MAX(($S$3+(($O9*9)/$O$22)),(1+((($O9*9)/$O$22)*0.5)),(10-(((($O$22-$O9)*9)/$O$22)*2)))),1)</f>
        <v>5.8</v>
      </c>
      <c r="Q9" s="32">
        <f>(Tabel3626235789102345[[#This Row],[cijfer ww-toets]]+Tabel362623578910234[[#This Row],[cijfer eindtoets 3]]+Tabel36262357891023[[#This Row],[cijfer eindtoets 2]]+Tabel3626235789102[[#This Row],[cijfer eindtoets 1]])/4</f>
        <v>5.7999999999999989</v>
      </c>
      <c r="R9" s="30"/>
      <c r="S9" s="14">
        <v>3</v>
      </c>
      <c r="T9" s="2" t="s">
        <v>0</v>
      </c>
    </row>
    <row r="10" spans="1:21">
      <c r="A10" s="3">
        <v>8</v>
      </c>
      <c r="B10" s="6">
        <v>427379</v>
      </c>
      <c r="C10" s="23">
        <v>1</v>
      </c>
      <c r="D10" s="23">
        <v>1</v>
      </c>
      <c r="E10" s="23">
        <v>0.5</v>
      </c>
      <c r="F10" s="23">
        <v>3.5</v>
      </c>
      <c r="G10" s="23">
        <v>0.5</v>
      </c>
      <c r="H10" s="23">
        <v>5.5</v>
      </c>
      <c r="I10" s="23">
        <v>0.5</v>
      </c>
      <c r="J10" s="23">
        <v>3.5</v>
      </c>
      <c r="K10" s="23">
        <v>0.5</v>
      </c>
      <c r="L10" s="23">
        <v>5</v>
      </c>
      <c r="M10" s="23">
        <v>5</v>
      </c>
      <c r="N10" s="26">
        <f t="shared" si="0"/>
        <v>26.5</v>
      </c>
      <c r="O10" s="26">
        <f>$O$22-Tabel3626235789102345[[#This Row],[aantal fouten]]</f>
        <v>32</v>
      </c>
      <c r="P10" s="27">
        <f>ROUND(IF(($S$3&gt;=1),MIN(($S$3+(($O10*9)/$O$22)),(1+((($O10*9)/$O$22)*2)),(10-(((($O$22-$O10)*9)/$O$22)*0.5))),MAX(($S$3+(($O10*9)/$O$22)),(1+((($O10*9)/$O$22)*0.5)),(10-(((($O$22-$O10)*9)/$O$22)*2)))),1)</f>
        <v>4.9000000000000004</v>
      </c>
      <c r="Q10" s="32">
        <f>(Tabel3626235789102345[[#This Row],[cijfer ww-toets]]+Tabel362623578910234[[#This Row],[cijfer eindtoets 3]]+Tabel36262357891023[[#This Row],[cijfer eindtoets 2]]+Tabel3626235789102[[#This Row],[cijfer eindtoets 1]])/4</f>
        <v>4.9000000000000004</v>
      </c>
      <c r="S10" s="24"/>
      <c r="T10" s="2" t="s">
        <v>8</v>
      </c>
    </row>
    <row r="11" spans="1:21">
      <c r="A11" s="3">
        <v>9</v>
      </c>
      <c r="B11" s="6">
        <v>427383</v>
      </c>
      <c r="C11" s="23">
        <v>0.83</v>
      </c>
      <c r="D11" s="23">
        <v>3</v>
      </c>
      <c r="E11" s="23">
        <v>0.5</v>
      </c>
      <c r="F11" s="23">
        <v>2</v>
      </c>
      <c r="G11" s="23">
        <v>1</v>
      </c>
      <c r="H11" s="23">
        <v>4</v>
      </c>
      <c r="I11" s="23">
        <v>0.75</v>
      </c>
      <c r="J11" s="23">
        <v>3</v>
      </c>
      <c r="K11" s="23">
        <v>0</v>
      </c>
      <c r="L11" s="23">
        <v>3</v>
      </c>
      <c r="M11" s="23">
        <v>6</v>
      </c>
      <c r="N11" s="26">
        <f t="shared" si="0"/>
        <v>24.08</v>
      </c>
      <c r="O11" s="26">
        <f>$O$22-Tabel3626235789102345[[#This Row],[aantal fouten]]</f>
        <v>34.42</v>
      </c>
      <c r="P11" s="27">
        <f>ROUND(IF(($S$3&gt;=1),MIN(($S$3+(($O11*9)/$O$22)),(1+((($O11*9)/$O$22)*2)),(10-(((($O$22-$O11)*9)/$O$22)*0.5))),MAX(($S$3+(($O11*9)/$O$22)),(1+((($O11*9)/$O$22)*0.5)),(10-(((($O$22-$O11)*9)/$O$22)*2)))),1)</f>
        <v>5.3</v>
      </c>
      <c r="Q11" s="32">
        <f>(Tabel3626235789102345[[#This Row],[cijfer ww-toets]]+Tabel362623578910234[[#This Row],[cijfer eindtoets 3]]+Tabel36262357891023[[#This Row],[cijfer eindtoets 2]]+Tabel3626235789102[[#This Row],[cijfer eindtoets 1]])/4</f>
        <v>5.6749999999999998</v>
      </c>
      <c r="S11" s="15">
        <v>4</v>
      </c>
      <c r="T11" s="2" t="s">
        <v>4</v>
      </c>
    </row>
    <row r="12" spans="1:21">
      <c r="A12" s="3">
        <v>10</v>
      </c>
      <c r="B12" s="34">
        <v>427485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6"/>
      <c r="O12" s="26"/>
      <c r="P12" s="27"/>
      <c r="Q12" s="32"/>
      <c r="S12" s="16">
        <v>5</v>
      </c>
      <c r="T12" s="2" t="s">
        <v>1</v>
      </c>
    </row>
    <row r="13" spans="1:21">
      <c r="A13" s="3">
        <v>11</v>
      </c>
      <c r="B13" s="6">
        <v>427499</v>
      </c>
      <c r="C13" s="23">
        <v>0</v>
      </c>
      <c r="D13" s="23">
        <v>0</v>
      </c>
      <c r="E13" s="23">
        <v>0</v>
      </c>
      <c r="F13" s="23">
        <v>1</v>
      </c>
      <c r="G13" s="23">
        <v>0</v>
      </c>
      <c r="H13" s="23">
        <v>0.5</v>
      </c>
      <c r="I13" s="23">
        <v>0</v>
      </c>
      <c r="J13" s="23">
        <v>0</v>
      </c>
      <c r="K13" s="23">
        <v>0</v>
      </c>
      <c r="L13" s="23">
        <v>1</v>
      </c>
      <c r="M13" s="23">
        <v>1</v>
      </c>
      <c r="N13" s="26">
        <f t="shared" si="0"/>
        <v>3.5</v>
      </c>
      <c r="O13" s="26">
        <f>$O$22-Tabel3626235789102345[[#This Row],[aantal fouten]]</f>
        <v>55</v>
      </c>
      <c r="P13" s="27">
        <f t="shared" ref="P13:P18" si="1">ROUND(IF(($S$3&gt;=1),MIN(($S$3+(($O13*9)/$O$22)),(1+((($O13*9)/$O$22)*2)),(10-(((($O$22-$O13)*9)/$O$22)*0.5))),MAX(($S$3+(($O13*9)/$O$22)),(1+((($O13*9)/$O$22)*0.5)),(10-(((($O$22-$O13)*9)/$O$22)*2)))),1)</f>
        <v>8.9</v>
      </c>
      <c r="Q13" s="32">
        <f>(Tabel3626235789102345[[#This Row],[cijfer ww-toets]]+Tabel362623578910234[[#This Row],[cijfer eindtoets 3]]+Tabel36262357891023[[#This Row],[cijfer eindtoets 2]]+Tabel3626235789102[[#This Row],[cijfer eindtoets 1]])/4</f>
        <v>7.9249999999999989</v>
      </c>
      <c r="S13" s="18">
        <v>7</v>
      </c>
      <c r="T13" s="2" t="s">
        <v>6</v>
      </c>
    </row>
    <row r="14" spans="1:21">
      <c r="A14" s="3">
        <v>12</v>
      </c>
      <c r="B14" s="6">
        <v>427533</v>
      </c>
      <c r="C14" s="23">
        <v>3</v>
      </c>
      <c r="D14" s="23">
        <v>0</v>
      </c>
      <c r="E14" s="23">
        <v>3</v>
      </c>
      <c r="F14" s="23">
        <v>0.5</v>
      </c>
      <c r="G14" s="23">
        <v>2.5</v>
      </c>
      <c r="H14" s="23">
        <v>2</v>
      </c>
      <c r="I14" s="23">
        <v>0</v>
      </c>
      <c r="J14" s="23">
        <v>0</v>
      </c>
      <c r="K14" s="23">
        <v>0</v>
      </c>
      <c r="L14" s="23">
        <v>0</v>
      </c>
      <c r="M14" s="23">
        <v>4</v>
      </c>
      <c r="N14" s="26">
        <f t="shared" si="0"/>
        <v>15</v>
      </c>
      <c r="O14" s="26">
        <f>$O$22-Tabel3626235789102345[[#This Row],[aantal fouten]]</f>
        <v>43.5</v>
      </c>
      <c r="P14" s="27">
        <f t="shared" si="1"/>
        <v>6.7</v>
      </c>
      <c r="Q14" s="32">
        <f>(Tabel3626235789102345[[#This Row],[cijfer ww-toets]]+Tabel362623578910234[[#This Row],[cijfer eindtoets 3]]+Tabel36262357891023[[#This Row],[cijfer eindtoets 2]]+Tabel3626235789102[[#This Row],[cijfer eindtoets 1]])/4</f>
        <v>6.0500000000000007</v>
      </c>
      <c r="S14" s="19">
        <v>8</v>
      </c>
      <c r="T14" s="2" t="s">
        <v>7</v>
      </c>
    </row>
    <row r="15" spans="1:21">
      <c r="A15" s="3">
        <v>13</v>
      </c>
      <c r="B15" s="6">
        <v>427613</v>
      </c>
      <c r="C15" s="23">
        <v>0</v>
      </c>
      <c r="D15" s="23">
        <v>0</v>
      </c>
      <c r="E15" s="23">
        <v>0.5</v>
      </c>
      <c r="F15" s="23">
        <v>2.5</v>
      </c>
      <c r="G15" s="23">
        <v>0</v>
      </c>
      <c r="H15" s="23">
        <v>2</v>
      </c>
      <c r="I15" s="23">
        <v>0</v>
      </c>
      <c r="J15" s="23">
        <v>1</v>
      </c>
      <c r="K15" s="23">
        <v>0</v>
      </c>
      <c r="L15" s="23">
        <v>1</v>
      </c>
      <c r="M15" s="23">
        <v>5</v>
      </c>
      <c r="N15" s="26">
        <f t="shared" si="0"/>
        <v>12</v>
      </c>
      <c r="O15" s="26">
        <f>$O$22-Tabel3626235789102345[[#This Row],[aantal fouten]]</f>
        <v>46.5</v>
      </c>
      <c r="P15" s="27">
        <f t="shared" si="1"/>
        <v>7.2</v>
      </c>
      <c r="Q15" s="32">
        <f>(Tabel3626235789102345[[#This Row],[cijfer ww-toets]]+Tabel362623578910234[[#This Row],[cijfer eindtoets 3]]+Tabel36262357891023[[#This Row],[cijfer eindtoets 2]]+Tabel3626235789102[[#This Row],[cijfer eindtoets 1]])/4</f>
        <v>5.75</v>
      </c>
      <c r="S15" s="20">
        <v>10</v>
      </c>
      <c r="T15" s="2" t="s">
        <v>5</v>
      </c>
    </row>
    <row r="16" spans="1:21">
      <c r="A16" s="3">
        <v>14</v>
      </c>
      <c r="B16" s="34">
        <v>428020</v>
      </c>
      <c r="C16" s="23">
        <v>0</v>
      </c>
      <c r="D16" s="23">
        <v>0.5</v>
      </c>
      <c r="E16" s="23">
        <v>2</v>
      </c>
      <c r="F16" s="23">
        <v>2.5</v>
      </c>
      <c r="G16" s="23">
        <v>0</v>
      </c>
      <c r="H16" s="23">
        <v>0</v>
      </c>
      <c r="I16" s="23">
        <v>0</v>
      </c>
      <c r="J16" s="23">
        <v>1</v>
      </c>
      <c r="K16" s="23">
        <v>0</v>
      </c>
      <c r="L16" s="23">
        <v>1</v>
      </c>
      <c r="M16" s="23">
        <v>2</v>
      </c>
      <c r="N16" s="26">
        <f t="shared" si="0"/>
        <v>9</v>
      </c>
      <c r="O16" s="26">
        <f>$O$22-Tabel3626235789102345[[#This Row],[aantal fouten]]</f>
        <v>49.5</v>
      </c>
      <c r="P16" s="27">
        <f t="shared" si="1"/>
        <v>7.6</v>
      </c>
      <c r="Q16" s="32"/>
    </row>
    <row r="17" spans="1:21">
      <c r="A17" s="3">
        <v>15</v>
      </c>
      <c r="B17" s="6">
        <v>428024</v>
      </c>
      <c r="C17" s="23">
        <v>0.25</v>
      </c>
      <c r="D17" s="23">
        <v>2</v>
      </c>
      <c r="E17" s="23">
        <v>0.5</v>
      </c>
      <c r="F17" s="23">
        <v>2.5</v>
      </c>
      <c r="G17" s="23">
        <v>0.5</v>
      </c>
      <c r="H17" s="23">
        <v>2</v>
      </c>
      <c r="I17" s="23">
        <v>0.5</v>
      </c>
      <c r="J17" s="23">
        <v>4.5</v>
      </c>
      <c r="K17" s="23">
        <v>0</v>
      </c>
      <c r="L17" s="23">
        <v>1.5</v>
      </c>
      <c r="M17" s="23">
        <v>5</v>
      </c>
      <c r="N17" s="26">
        <f t="shared" si="0"/>
        <v>19.25</v>
      </c>
      <c r="O17" s="26">
        <f>$O$22-Tabel3626235789102345[[#This Row],[aantal fouten]]</f>
        <v>39.25</v>
      </c>
      <c r="P17" s="27">
        <f t="shared" si="1"/>
        <v>6</v>
      </c>
      <c r="Q17" s="32">
        <f>(Tabel3626235789102345[[#This Row],[cijfer ww-toets]]+Tabel362623578910234[[#This Row],[cijfer eindtoets 3]]+Tabel36262357891023[[#This Row],[cijfer eindtoets 2]]+Tabel3626235789102[[#This Row],[cijfer eindtoets 1]])/4</f>
        <v>5.55</v>
      </c>
      <c r="S17" s="25"/>
    </row>
    <row r="18" spans="1:21">
      <c r="A18" s="3">
        <v>16</v>
      </c>
      <c r="B18" s="6">
        <v>428039</v>
      </c>
      <c r="C18" s="23">
        <v>0.83</v>
      </c>
      <c r="D18" s="23">
        <v>1</v>
      </c>
      <c r="E18" s="23">
        <v>5</v>
      </c>
      <c r="F18" s="23">
        <v>4.5</v>
      </c>
      <c r="G18" s="23">
        <v>1.5</v>
      </c>
      <c r="H18" s="23">
        <v>5</v>
      </c>
      <c r="I18" s="23">
        <v>0.5</v>
      </c>
      <c r="J18" s="23">
        <v>1.5</v>
      </c>
      <c r="K18" s="23">
        <v>0</v>
      </c>
      <c r="L18" s="23">
        <v>4</v>
      </c>
      <c r="M18" s="23">
        <v>4.5</v>
      </c>
      <c r="N18" s="26">
        <f t="shared" si="0"/>
        <v>28.33</v>
      </c>
      <c r="O18" s="26">
        <f>$O$22-Tabel3626235789102345[[#This Row],[aantal fouten]]</f>
        <v>30.17</v>
      </c>
      <c r="P18" s="27">
        <f t="shared" si="1"/>
        <v>4.5999999999999996</v>
      </c>
      <c r="Q18" s="32">
        <f>(Tabel3626235789102345[[#This Row],[cijfer ww-toets]]+Tabel362623578910234[[#This Row],[cijfer eindtoets 3]]+Tabel36262357891023[[#This Row],[cijfer eindtoets 2]]+Tabel3626235789102[[#This Row],[cijfer eindtoets 1]])/4</f>
        <v>5.9250000000000007</v>
      </c>
      <c r="S18" s="25"/>
    </row>
    <row r="19" spans="1:21">
      <c r="A19" s="3">
        <v>17</v>
      </c>
      <c r="B19" s="34">
        <v>428042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6"/>
      <c r="O19" s="26"/>
      <c r="P19" s="27"/>
      <c r="Q19" s="32"/>
      <c r="S19" s="25"/>
    </row>
    <row r="20" spans="1:21">
      <c r="A20" s="3">
        <v>18</v>
      </c>
      <c r="B20" s="6">
        <v>428043</v>
      </c>
      <c r="C20" s="23">
        <v>0</v>
      </c>
      <c r="D20" s="23">
        <v>0</v>
      </c>
      <c r="E20" s="23">
        <v>0</v>
      </c>
      <c r="F20" s="23">
        <v>0.5</v>
      </c>
      <c r="G20" s="23">
        <v>0</v>
      </c>
      <c r="H20" s="23">
        <v>0</v>
      </c>
      <c r="I20" s="23">
        <v>0.5</v>
      </c>
      <c r="J20" s="23">
        <v>0</v>
      </c>
      <c r="K20" s="23">
        <v>0</v>
      </c>
      <c r="L20" s="23">
        <v>0</v>
      </c>
      <c r="M20" s="23">
        <v>0</v>
      </c>
      <c r="N20" s="26">
        <f t="shared" si="0"/>
        <v>1</v>
      </c>
      <c r="O20" s="26">
        <f>$O$22-Tabel3626235789102345[[#This Row],[aantal fouten]]</f>
        <v>57.5</v>
      </c>
      <c r="P20" s="27">
        <f>ROUND(IF(($S$3&gt;=1),MIN(($S$3+(($O20*9)/$O$22)),(1+((($O20*9)/$O$22)*2)),(10-(((($O$22-$O20)*9)/$O$22)*0.5))),MAX(($S$3+(($O20*9)/$O$22)),(1+((($O20*9)/$O$22)*0.5)),(10-(((($O$22-$O20)*9)/$O$22)*2)))),1)</f>
        <v>9.6999999999999993</v>
      </c>
      <c r="Q20" s="32">
        <f>(Tabel3626235789102345[[#This Row],[cijfer ww-toets]]+Tabel362623578910234[[#This Row],[cijfer eindtoets 3]]+Tabel36262357891023[[#This Row],[cijfer eindtoets 2]]+Tabel3626235789102[[#This Row],[cijfer eindtoets 1]])/4</f>
        <v>8.4250000000000007</v>
      </c>
      <c r="S20" s="25"/>
    </row>
    <row r="21" spans="1:21">
      <c r="B21" s="9" t="s">
        <v>12</v>
      </c>
      <c r="C21" s="26">
        <f t="shared" ref="C21:Q21" si="2">AVERAGE(C3:C20)</f>
        <v>0.64066666666666672</v>
      </c>
      <c r="D21" s="26">
        <f t="shared" si="2"/>
        <v>1.1000000000000001</v>
      </c>
      <c r="E21" s="26">
        <f t="shared" si="2"/>
        <v>1.4333333333333333</v>
      </c>
      <c r="F21" s="26">
        <f t="shared" si="2"/>
        <v>2.2666666666666666</v>
      </c>
      <c r="G21" s="26">
        <f t="shared" si="2"/>
        <v>0.56666666666666665</v>
      </c>
      <c r="H21" s="26">
        <f t="shared" si="2"/>
        <v>2.4666666666666668</v>
      </c>
      <c r="I21" s="26">
        <f t="shared" si="2"/>
        <v>0.38333333333333336</v>
      </c>
      <c r="J21" s="26">
        <f t="shared" si="2"/>
        <v>2.0666666666666669</v>
      </c>
      <c r="K21" s="26">
        <f t="shared" si="2"/>
        <v>0.1</v>
      </c>
      <c r="L21" s="26">
        <f t="shared" si="2"/>
        <v>1.7333333333333334</v>
      </c>
      <c r="M21" s="26">
        <f t="shared" si="2"/>
        <v>3.8333333333333335</v>
      </c>
      <c r="N21" s="26">
        <f t="shared" si="2"/>
        <v>16.590666666666664</v>
      </c>
      <c r="O21" s="26">
        <f t="shared" si="2"/>
        <v>41.909333333333329</v>
      </c>
      <c r="P21" s="26">
        <f t="shared" si="2"/>
        <v>6.5866666666666651</v>
      </c>
      <c r="Q21" s="26">
        <f t="shared" si="2"/>
        <v>6.2115384615384608</v>
      </c>
    </row>
    <row r="22" spans="1:21">
      <c r="B22" s="9" t="s">
        <v>11</v>
      </c>
      <c r="C22" s="25">
        <v>3.5</v>
      </c>
      <c r="D22" s="25">
        <v>7.5</v>
      </c>
      <c r="E22" s="25">
        <v>5</v>
      </c>
      <c r="F22" s="25">
        <v>4.5</v>
      </c>
      <c r="G22" s="25">
        <v>4</v>
      </c>
      <c r="H22" s="25">
        <v>7.5</v>
      </c>
      <c r="I22" s="25">
        <v>1.5</v>
      </c>
      <c r="J22" s="25">
        <v>7.5</v>
      </c>
      <c r="K22" s="25">
        <v>1</v>
      </c>
      <c r="L22" s="25">
        <v>7.5</v>
      </c>
      <c r="M22" s="25">
        <v>9</v>
      </c>
      <c r="N22" s="25">
        <f>O22</f>
        <v>58.5</v>
      </c>
      <c r="O22" s="25">
        <f>SUM(C22:M22)</f>
        <v>58.5</v>
      </c>
      <c r="P22" s="25">
        <v>10</v>
      </c>
    </row>
    <row r="23" spans="1:21">
      <c r="C23" s="22">
        <f>C22/3</f>
        <v>1.1666666666666667</v>
      </c>
      <c r="D23" s="22">
        <f t="shared" ref="D23:M23" si="3">D22/3</f>
        <v>2.5</v>
      </c>
      <c r="E23" s="22">
        <f t="shared" si="3"/>
        <v>1.6666666666666667</v>
      </c>
      <c r="F23" s="22">
        <f t="shared" si="3"/>
        <v>1.5</v>
      </c>
      <c r="G23" s="22">
        <f t="shared" si="3"/>
        <v>1.3333333333333333</v>
      </c>
      <c r="H23" s="22">
        <f t="shared" si="3"/>
        <v>2.5</v>
      </c>
      <c r="I23" s="22">
        <f t="shared" si="3"/>
        <v>0.5</v>
      </c>
      <c r="J23" s="22">
        <f t="shared" si="3"/>
        <v>2.5</v>
      </c>
      <c r="K23" s="22">
        <f t="shared" si="3"/>
        <v>0.33333333333333331</v>
      </c>
      <c r="L23" s="22">
        <f t="shared" si="3"/>
        <v>2.5</v>
      </c>
      <c r="M23" s="22">
        <f t="shared" si="3"/>
        <v>3</v>
      </c>
      <c r="U23" s="36"/>
    </row>
    <row r="33" spans="18:18">
      <c r="R33" s="25"/>
    </row>
  </sheetData>
  <conditionalFormatting sqref="L3:M20">
    <cfRule type="colorScale" priority="34">
      <colorScale>
        <cfvo type="num" val="0"/>
        <cfvo type="num" val="$L$23"/>
        <cfvo type="num" val="$L$22"/>
        <color rgb="FF00B050"/>
        <color rgb="FFFFFF00"/>
        <color rgb="FFFF0000"/>
      </colorScale>
    </cfRule>
    <cfRule type="colorScale" priority="35">
      <colorScale>
        <cfvo type="num" val="0"/>
        <cfvo type="num" val="$L$23"/>
        <cfvo type="num" val="5"/>
        <color rgb="FF00B050"/>
        <color rgb="FFFFFF00"/>
        <color rgb="FFFF0000"/>
      </colorScale>
    </cfRule>
  </conditionalFormatting>
  <conditionalFormatting sqref="S6:S9 S11:S15">
    <cfRule type="colorScale" priority="36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37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C3:F20">
    <cfRule type="colorScale" priority="33">
      <colorScale>
        <cfvo type="num" val="0"/>
        <cfvo type="num" val="$C$23"/>
        <cfvo type="num" val="$C$22"/>
        <color rgb="FF00B050"/>
        <color rgb="FFFFFF00"/>
        <color rgb="FFFF0000"/>
      </colorScale>
    </cfRule>
    <cfRule type="colorScale" priority="38">
      <colorScale>
        <cfvo type="num" val="0"/>
        <cfvo type="num" val="$C$23"/>
        <cfvo type="num" val="$C$22"/>
        <color rgb="FF00B050"/>
        <color rgb="FFFFFF00"/>
        <color rgb="FFFF0000"/>
      </colorScale>
    </cfRule>
  </conditionalFormatting>
  <conditionalFormatting sqref="G3:K20">
    <cfRule type="colorScale" priority="19">
      <colorScale>
        <cfvo type="num" val="0"/>
        <cfvo type="num" val="$G$23"/>
        <cfvo type="num" val="$G$22"/>
        <color rgb="FF00B050"/>
        <color rgb="FFFFFF00"/>
        <color rgb="FFFF0000"/>
      </colorScale>
    </cfRule>
    <cfRule type="colorScale" priority="32">
      <colorScale>
        <cfvo type="num" val="0"/>
        <cfvo type="num" val="$G$23"/>
        <cfvo type="num" val="$G$22"/>
        <color rgb="FF00B050"/>
        <color rgb="FFFFFF00"/>
        <color rgb="FFFF0000"/>
      </colorScale>
    </cfRule>
    <cfRule type="colorScale" priority="39">
      <colorScale>
        <cfvo type="num" val="0"/>
        <cfvo type="num" val="$G$23"/>
        <cfvo type="num" val="$G$22"/>
        <color rgb="FF00B050"/>
        <color rgb="FFFFFF00"/>
        <color rgb="FFFF0000"/>
      </colorScale>
    </cfRule>
  </conditionalFormatting>
  <conditionalFormatting sqref="C3:C20">
    <cfRule type="colorScale" priority="23">
      <colorScale>
        <cfvo type="num" val="0"/>
        <cfvo type="num" val="$C$23"/>
        <cfvo type="num" val="$C$22"/>
        <color rgb="FF00B050"/>
        <color rgb="FFFFFF00"/>
        <color rgb="FFFF0000"/>
      </colorScale>
    </cfRule>
    <cfRule type="colorScale" priority="31">
      <colorScale>
        <cfvo type="num" val="0"/>
        <cfvo type="num" val="$C$23"/>
        <cfvo type="num" val="$C$22"/>
        <color rgb="FF00B050"/>
        <color rgb="FFFFFF00"/>
        <color rgb="FFFF0000"/>
      </colorScale>
    </cfRule>
    <cfRule type="colorScale" priority="11">
      <colorScale>
        <cfvo type="num" val="0"/>
        <cfvo type="num" val="$C$23"/>
        <cfvo type="num" val="$C$22"/>
        <color rgb="FF00B050"/>
        <color rgb="FFFFFF00"/>
        <color rgb="FFFF0000"/>
      </colorScale>
    </cfRule>
  </conditionalFormatting>
  <conditionalFormatting sqref="D3:K20">
    <cfRule type="colorScale" priority="30">
      <colorScale>
        <cfvo type="num" val="0"/>
        <cfvo type="num" val="$D$23"/>
        <cfvo type="num" val="$D$22"/>
        <color rgb="FF00B050"/>
        <color rgb="FFFFFF00"/>
        <color rgb="FFFF0000"/>
      </colorScale>
    </cfRule>
  </conditionalFormatting>
  <conditionalFormatting sqref="F3:F20">
    <cfRule type="colorScale" priority="20">
      <colorScale>
        <cfvo type="num" val="0"/>
        <cfvo type="num" val="$F$23"/>
        <cfvo type="num" val="$F$22"/>
        <color rgb="FF00B050"/>
        <color rgb="FFFFFF00"/>
        <color rgb="FFFF0000"/>
      </colorScale>
    </cfRule>
    <cfRule type="colorScale" priority="29">
      <colorScale>
        <cfvo type="num" val="0"/>
        <cfvo type="num" val="$F$23"/>
        <cfvo type="num" val="$F$22"/>
        <color rgb="FF00B050"/>
        <color rgb="FFFFFF00"/>
        <color rgb="FFFF0000"/>
      </colorScale>
    </cfRule>
    <cfRule type="colorScale" priority="8">
      <colorScale>
        <cfvo type="num" val="0"/>
        <cfvo type="num" val="$F$23"/>
        <cfvo type="num" val="$F$22"/>
        <color rgb="FF00B050"/>
        <color rgb="FFFFFF00"/>
        <color rgb="FFFF0000"/>
      </colorScale>
    </cfRule>
  </conditionalFormatting>
  <conditionalFormatting sqref="M3:M20">
    <cfRule type="colorScale" priority="12">
      <colorScale>
        <cfvo type="num" val="0"/>
        <cfvo type="num" val="$M$23"/>
        <cfvo type="num" val="$M$22"/>
        <color rgb="FF00B050"/>
        <color rgb="FFFFFF00"/>
        <color rgb="FFFF0000"/>
      </colorScale>
    </cfRule>
    <cfRule type="colorScale" priority="17">
      <colorScale>
        <cfvo type="num" val="0"/>
        <cfvo type="num" val="$M$23"/>
        <cfvo type="num" val="$M$22"/>
        <color rgb="FF00B050"/>
        <color rgb="FFFFFF00"/>
        <color rgb="FFFF0000"/>
      </colorScale>
    </cfRule>
    <cfRule type="colorScale" priority="24">
      <colorScale>
        <cfvo type="num" val="0"/>
        <cfvo type="num" val="$M$23"/>
        <cfvo type="num" val="$M$22"/>
        <color rgb="FF00B050"/>
        <color rgb="FFFFFF00"/>
        <color rgb="FFFF0000"/>
      </colorScale>
    </cfRule>
    <cfRule type="colorScale" priority="40">
      <colorScale>
        <cfvo type="num" val="0"/>
        <cfvo type="num" val="$M$23"/>
        <cfvo type="num" val="$M$22"/>
        <color rgb="FF00B050"/>
        <color rgb="FFFFFF00"/>
        <color rgb="FFFF0000"/>
      </colorScale>
    </cfRule>
    <cfRule type="colorScale" priority="41">
      <colorScale>
        <cfvo type="num" val="0"/>
        <cfvo type="num" val="$M$23"/>
        <cfvo type="num" val="$M$22"/>
        <color rgb="FF00B050"/>
        <color rgb="FFFFFF00"/>
        <color rgb="FFFF0000"/>
      </colorScale>
    </cfRule>
    <cfRule type="colorScale" priority="42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43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">
      <colorScale>
        <cfvo type="num" val="0"/>
        <cfvo type="num" val="$M$23"/>
        <cfvo type="num" val="$M$22"/>
        <color rgb="FF00B050"/>
        <color rgb="FFFFFF00"/>
        <color rgb="FFFF0000"/>
      </colorScale>
    </cfRule>
  </conditionalFormatting>
  <conditionalFormatting sqref="C3:E20">
    <cfRule type="colorScale" priority="28">
      <colorScale>
        <cfvo type="num" val="0"/>
        <cfvo type="num" val="$C$23"/>
        <cfvo type="num" val="$C$22"/>
        <color rgb="FF00B050"/>
        <color rgb="FFFFFF00"/>
        <color rgb="FFFF0000"/>
      </colorScale>
    </cfRule>
  </conditionalFormatting>
  <conditionalFormatting sqref="D3:D20">
    <cfRule type="colorScale" priority="22">
      <colorScale>
        <cfvo type="num" val="0"/>
        <cfvo type="num" val="$D$23"/>
        <cfvo type="num" val="$D$22"/>
        <color rgb="FF00B050"/>
        <color rgb="FFFFFF00"/>
        <color rgb="FFFF0000"/>
      </colorScale>
    </cfRule>
    <cfRule type="colorScale" priority="27">
      <colorScale>
        <cfvo type="num" val="0"/>
        <cfvo type="num" val="$D$23"/>
        <cfvo type="num" val="$D$22"/>
        <color rgb="FF00B050"/>
        <color rgb="FFFFFF00"/>
        <color rgb="FFFF0000"/>
      </colorScale>
    </cfRule>
    <cfRule type="colorScale" priority="10">
      <colorScale>
        <cfvo type="num" val="0"/>
        <cfvo type="num" val="$D$23"/>
        <cfvo type="num" val="$D$22"/>
        <color rgb="FF00B050"/>
        <color rgb="FFFFFF00"/>
        <color rgb="FFFF0000"/>
      </colorScale>
    </cfRule>
  </conditionalFormatting>
  <conditionalFormatting sqref="F3:K20">
    <cfRule type="colorScale" priority="26">
      <colorScale>
        <cfvo type="num" val="0"/>
        <cfvo type="num" val="$F$23"/>
        <cfvo type="num" val="$F$22"/>
        <color rgb="FF00B050"/>
        <color rgb="FFFFFF00"/>
        <color rgb="FFFF0000"/>
      </colorScale>
    </cfRule>
  </conditionalFormatting>
  <conditionalFormatting sqref="L3:L20">
    <cfRule type="colorScale" priority="13">
      <colorScale>
        <cfvo type="num" val="0"/>
        <cfvo type="num" val="$L$23"/>
        <cfvo type="num" val="$L$22"/>
        <color rgb="FF00B050"/>
        <color rgb="FFFFFF00"/>
        <color rgb="FFFF0000"/>
      </colorScale>
    </cfRule>
    <cfRule type="colorScale" priority="18">
      <colorScale>
        <cfvo type="num" val="0"/>
        <cfvo type="num" val="$L$23"/>
        <cfvo type="num" val="$L$22"/>
        <color rgb="FF00B050"/>
        <color rgb="FFFFFF00"/>
        <color rgb="FFFF0000"/>
      </colorScale>
    </cfRule>
    <cfRule type="colorScale" priority="25">
      <colorScale>
        <cfvo type="num" val="0"/>
        <cfvo type="num" val="$L$23"/>
        <cfvo type="num" val="$L$22"/>
        <color rgb="FF00B050"/>
        <color rgb="FFFFFF00"/>
        <color rgb="FFFF0000"/>
      </colorScale>
    </cfRule>
    <cfRule type="colorScale" priority="2">
      <colorScale>
        <cfvo type="num" val="0"/>
        <cfvo type="num" val="$L$23"/>
        <cfvo type="num" val="$L$22"/>
        <color rgb="FF00B050"/>
        <color rgb="FFFFFF00"/>
        <color rgb="FFFF0000"/>
      </colorScale>
    </cfRule>
  </conditionalFormatting>
  <conditionalFormatting sqref="L3:M20">
    <cfRule type="colorScale" priority="45">
      <colorScale>
        <cfvo type="num" val="0"/>
        <cfvo type="percent" val="&quot;33.3&quot;"/>
        <cfvo type="num" val="10"/>
        <color rgb="FF00B050"/>
        <color rgb="FFFFFF00"/>
        <color rgb="FFFF0000"/>
      </colorScale>
    </cfRule>
    <cfRule type="colorScale" priority="46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L3:M20">
    <cfRule type="colorScale" priority="47">
      <colorScale>
        <cfvo type="num" val="0"/>
        <cfvo type="percent" val="33.299999999999997"/>
        <cfvo type="num" val="15"/>
        <color rgb="FF00B050"/>
        <color rgb="FFFFFF00"/>
        <color rgb="FFFF0000"/>
      </colorScale>
    </cfRule>
    <cfRule type="colorScale" priority="48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L3:M20">
    <cfRule type="colorScale" priority="49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50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L3:M20">
    <cfRule type="colorScale" priority="51">
      <colorScale>
        <cfvo type="num" val="0"/>
        <cfvo type="formula" val="$C$22/3"/>
        <cfvo type="num" val="10"/>
        <color rgb="FF00B050"/>
        <color rgb="FFFFFF00"/>
        <color rgb="FFFF0000"/>
      </colorScale>
    </cfRule>
    <cfRule type="colorScale" priority="52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53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L3:L20">
    <cfRule type="colorScale" priority="54">
      <colorScale>
        <cfvo type="num" val="0"/>
        <cfvo type="num" val="$L$23"/>
        <cfvo type="num" val="$L$22"/>
        <color rgb="FF00B050"/>
        <color rgb="FFFFFF00"/>
        <color rgb="FFFF0000"/>
      </colorScale>
    </cfRule>
    <cfRule type="colorScale" priority="55">
      <colorScale>
        <cfvo type="num" val="0"/>
        <cfvo type="num" val="$L$23"/>
        <cfvo type="num" val="$L$22"/>
        <color rgb="FF00B050"/>
        <color rgb="FFFFFF00"/>
        <color rgb="FFFF0000"/>
      </colorScale>
    </cfRule>
    <cfRule type="colorScale" priority="56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57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:E20">
    <cfRule type="colorScale" priority="15">
      <colorScale>
        <cfvo type="num" val="0"/>
        <cfvo type="num" val="$E$23"/>
        <cfvo type="num" val="$E$22"/>
        <color rgb="FF00B050"/>
        <color rgb="FFFFFF00"/>
        <color rgb="FFFF0000"/>
      </colorScale>
    </cfRule>
    <cfRule type="colorScale" priority="21">
      <colorScale>
        <cfvo type="num" val="0"/>
        <cfvo type="num" val="$E$23"/>
        <cfvo type="num" val="$E$22"/>
        <color rgb="FF00B050"/>
        <color rgb="FFFFFF00"/>
        <color rgb="FFFF0000"/>
      </colorScale>
    </cfRule>
    <cfRule type="colorScale" priority="9">
      <colorScale>
        <cfvo type="num" val="0"/>
        <cfvo type="num" val="$E$23"/>
        <cfvo type="num" val="$E$22"/>
        <color rgb="FF00B050"/>
        <color rgb="FFFFFF00"/>
        <color rgb="FFFF0000"/>
      </colorScale>
    </cfRule>
  </conditionalFormatting>
  <conditionalFormatting sqref="C3:G20">
    <cfRule type="colorScale" priority="16">
      <colorScale>
        <cfvo type="num" val="0"/>
        <cfvo type="num" val="$C$23"/>
        <cfvo type="num" val="$C$22"/>
        <color rgb="FF00B050"/>
        <color rgb="FFFFFF00"/>
        <color rgb="FFFF0000"/>
      </colorScale>
    </cfRule>
  </conditionalFormatting>
  <conditionalFormatting sqref="H3:K20">
    <cfRule type="colorScale" priority="14">
      <colorScale>
        <cfvo type="num" val="0"/>
        <cfvo type="num" val="$H$23"/>
        <cfvo type="num" val="$H$22"/>
        <color rgb="FF00B050"/>
        <color rgb="FFFFFF00"/>
        <color rgb="FFFF0000"/>
      </colorScale>
    </cfRule>
  </conditionalFormatting>
  <conditionalFormatting sqref="G3:G20">
    <cfRule type="colorScale" priority="7">
      <colorScale>
        <cfvo type="num" val="0"/>
        <cfvo type="num" val="$G$23"/>
        <cfvo type="num" val="$G$22"/>
        <color rgb="FF00B050"/>
        <color rgb="FFFFFF00"/>
        <color rgb="FFFF0000"/>
      </colorScale>
    </cfRule>
  </conditionalFormatting>
  <conditionalFormatting sqref="H3:H20">
    <cfRule type="colorScale" priority="6">
      <colorScale>
        <cfvo type="num" val="0"/>
        <cfvo type="num" val="$H$23"/>
        <cfvo type="num" val="$H$22"/>
        <color rgb="FF00B050"/>
        <color rgb="FFFFFF00"/>
        <color rgb="FFFF0000"/>
      </colorScale>
    </cfRule>
  </conditionalFormatting>
  <conditionalFormatting sqref="I3:I20">
    <cfRule type="colorScale" priority="5">
      <colorScale>
        <cfvo type="num" val="0"/>
        <cfvo type="num" val="$I$23"/>
        <cfvo type="num" val="$I$22"/>
        <color rgb="FF00B050"/>
        <color rgb="FFFFFF00"/>
        <color rgb="FFFF0000"/>
      </colorScale>
    </cfRule>
  </conditionalFormatting>
  <conditionalFormatting sqref="J3:J20">
    <cfRule type="colorScale" priority="4">
      <colorScale>
        <cfvo type="num" val="0"/>
        <cfvo type="num" val="$J$23"/>
        <cfvo type="num" val="$J$22"/>
        <color rgb="FF00B050"/>
        <color rgb="FFFFFF00"/>
        <color rgb="FFFF0000"/>
      </colorScale>
    </cfRule>
  </conditionalFormatting>
  <conditionalFormatting sqref="K3:K20">
    <cfRule type="colorScale" priority="3">
      <colorScale>
        <cfvo type="num" val="0"/>
        <cfvo type="num" val="$K$23"/>
        <cfvo type="num" val="$K$22"/>
        <color rgb="FF00B050"/>
        <color rgb="FFFFFF00"/>
        <color rgb="FFFF0000"/>
      </colorScale>
    </cfRule>
  </conditionalFormatting>
  <pageMargins left="0.7" right="0.7" top="0.75" bottom="0.75" header="0.3" footer="0.3"/>
  <pageSetup paperSize="9" scale="76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7211B-A23E-42FF-AF7E-A3B37451B384}">
  <sheetPr>
    <pageSetUpPr fitToPage="1"/>
  </sheetPr>
  <dimension ref="A1:R33"/>
  <sheetViews>
    <sheetView zoomScaleNormal="100" workbookViewId="0">
      <pane ySplit="2" topLeftCell="A3" activePane="bottomLeft" state="frozen"/>
      <selection pane="bottomLeft" activeCell="A4" sqref="A4"/>
    </sheetView>
  </sheetViews>
  <sheetFormatPr defaultColWidth="9.140625" defaultRowHeight="15"/>
  <cols>
    <col min="1" max="1" width="6.85546875" style="25" customWidth="1"/>
    <col min="2" max="2" width="15.42578125" style="25" customWidth="1"/>
    <col min="3" max="10" width="8.7109375" style="2" customWidth="1"/>
    <col min="11" max="13" width="8.7109375" style="25" customWidth="1"/>
    <col min="14" max="14" width="11.5703125" style="25" customWidth="1"/>
    <col min="15" max="15" width="20.7109375" style="2" customWidth="1"/>
    <col min="16" max="16" width="3.5703125" style="2" bestFit="1" customWidth="1"/>
    <col min="17" max="16384" width="9.140625" style="2"/>
  </cols>
  <sheetData>
    <row r="1" spans="1:18" ht="15.75">
      <c r="A1" s="29"/>
      <c r="C1" s="1" t="s">
        <v>35</v>
      </c>
      <c r="D1" s="1"/>
      <c r="E1" s="1"/>
      <c r="F1" s="1"/>
    </row>
    <row r="2" spans="1:18" s="6" customFormat="1" ht="115.5" customHeight="1">
      <c r="A2" s="3" t="s">
        <v>23</v>
      </c>
      <c r="B2" s="35" t="s">
        <v>10</v>
      </c>
      <c r="C2" s="4" t="s">
        <v>20</v>
      </c>
      <c r="D2" s="4" t="s">
        <v>17</v>
      </c>
      <c r="E2" s="4" t="s">
        <v>21</v>
      </c>
      <c r="F2" s="4" t="s">
        <v>38</v>
      </c>
      <c r="G2" s="4" t="s">
        <v>39</v>
      </c>
      <c r="H2" s="4" t="s">
        <v>40</v>
      </c>
      <c r="I2" s="4" t="s">
        <v>15</v>
      </c>
      <c r="J2" s="28" t="s">
        <v>22</v>
      </c>
      <c r="K2" s="5" t="s">
        <v>9</v>
      </c>
      <c r="L2" s="5" t="s">
        <v>14</v>
      </c>
      <c r="M2" s="5" t="s">
        <v>36</v>
      </c>
      <c r="N2" s="31" t="s">
        <v>37</v>
      </c>
    </row>
    <row r="3" spans="1:18">
      <c r="A3" s="3">
        <v>1</v>
      </c>
      <c r="B3" s="6">
        <v>424154</v>
      </c>
      <c r="C3" s="23"/>
      <c r="D3" s="23">
        <v>0</v>
      </c>
      <c r="E3" s="23">
        <v>3.75</v>
      </c>
      <c r="F3" s="23">
        <v>4</v>
      </c>
      <c r="G3" s="23">
        <v>2</v>
      </c>
      <c r="H3" s="23">
        <v>3.75</v>
      </c>
      <c r="I3" s="23">
        <v>2.75</v>
      </c>
      <c r="J3" s="23">
        <v>5</v>
      </c>
      <c r="K3" s="26">
        <f t="shared" ref="K3" si="0">SUM(C3:J3)</f>
        <v>21.25</v>
      </c>
      <c r="L3" s="26">
        <f>$L$22-Tabel362623578910234[[#This Row],[aantal fouten]]</f>
        <v>41.25</v>
      </c>
      <c r="M3" s="27">
        <v>5.7</v>
      </c>
      <c r="N3" s="32">
        <f>(Tabel3626235789102[[#This Row],[cijfer eindtoets 1]]+Tabel36262357891023[[#This Row],[cijfer eindtoets 2]]+Tabel362623578910234[[#This Row],[cijfer eindtoets 3]])/3</f>
        <v>5.1333333333333329</v>
      </c>
      <c r="O3" s="7" t="s">
        <v>13</v>
      </c>
      <c r="P3" s="26">
        <v>0</v>
      </c>
      <c r="Q3" s="8"/>
    </row>
    <row r="4" spans="1:18">
      <c r="A4" s="3">
        <v>2</v>
      </c>
      <c r="B4" s="34">
        <v>424888</v>
      </c>
      <c r="C4" s="23"/>
      <c r="D4" s="23"/>
      <c r="E4" s="23"/>
      <c r="F4" s="23"/>
      <c r="G4" s="23"/>
      <c r="H4" s="23"/>
      <c r="I4" s="23"/>
      <c r="J4" s="23"/>
      <c r="K4" s="26"/>
      <c r="L4" s="26"/>
      <c r="M4" s="27"/>
      <c r="N4" s="32"/>
    </row>
    <row r="5" spans="1:18">
      <c r="A5" s="3">
        <v>3</v>
      </c>
      <c r="B5" s="6">
        <v>425019</v>
      </c>
      <c r="C5" s="23"/>
      <c r="D5" s="23">
        <v>2</v>
      </c>
      <c r="E5" s="23">
        <v>8.5</v>
      </c>
      <c r="F5" s="23">
        <v>2</v>
      </c>
      <c r="G5" s="23">
        <v>3</v>
      </c>
      <c r="H5" s="23">
        <v>0</v>
      </c>
      <c r="I5" s="23">
        <v>13.5</v>
      </c>
      <c r="J5" s="23">
        <v>6</v>
      </c>
      <c r="K5" s="26">
        <f t="shared" ref="K5:K15" si="1">SUM(C5:J5)</f>
        <v>35</v>
      </c>
      <c r="L5" s="26">
        <f>$L$22-Tabel362623578910234[[#This Row],[aantal fouten]]</f>
        <v>27.5</v>
      </c>
      <c r="M5" s="27">
        <v>3.6</v>
      </c>
      <c r="N5" s="32">
        <f>(Tabel3626235789102[[#This Row],[cijfer eindtoets 1]]+Tabel36262357891023[[#This Row],[cijfer eindtoets 2]]+Tabel362623578910234[[#This Row],[cijfer eindtoets 3]])/3</f>
        <v>4.9666666666666668</v>
      </c>
      <c r="O5" s="9"/>
    </row>
    <row r="6" spans="1:18">
      <c r="A6" s="3">
        <v>4</v>
      </c>
      <c r="B6" s="34">
        <v>427280</v>
      </c>
      <c r="C6" s="23"/>
      <c r="D6" s="23"/>
      <c r="E6" s="23"/>
      <c r="F6" s="23"/>
      <c r="G6" s="23"/>
      <c r="H6" s="23"/>
      <c r="I6" s="23"/>
      <c r="J6" s="23"/>
      <c r="K6" s="26">
        <f t="shared" si="1"/>
        <v>0</v>
      </c>
      <c r="L6" s="26">
        <f>$L$22-Tabel362623578910234[[#This Row],[aantal fouten]]</f>
        <v>62.5</v>
      </c>
      <c r="M6" s="27"/>
      <c r="N6" s="32"/>
      <c r="P6" s="10">
        <v>0</v>
      </c>
      <c r="Q6" s="2" t="s">
        <v>16</v>
      </c>
    </row>
    <row r="7" spans="1:18">
      <c r="A7" s="3">
        <v>5</v>
      </c>
      <c r="B7" s="6">
        <v>427282</v>
      </c>
      <c r="C7" s="23">
        <v>1</v>
      </c>
      <c r="D7" s="23">
        <v>0</v>
      </c>
      <c r="E7" s="23">
        <v>0.5</v>
      </c>
      <c r="F7" s="23">
        <v>1</v>
      </c>
      <c r="G7" s="23">
        <v>0.5</v>
      </c>
      <c r="H7" s="23">
        <v>0</v>
      </c>
      <c r="I7" s="23">
        <v>0</v>
      </c>
      <c r="J7" s="23">
        <v>1</v>
      </c>
      <c r="K7" s="26">
        <f t="shared" si="1"/>
        <v>4</v>
      </c>
      <c r="L7" s="26">
        <f>$L$22-Tabel362623578910234[[#This Row],[aantal fouten]]</f>
        <v>58.5</v>
      </c>
      <c r="M7" s="27">
        <f>ROUND(IF(($P$3&gt;=1),MIN(($P$3+(($L7*9)/$L$22)),(1+((($L7*9)/$L$22)*2)),(10-(((($L$22-$L7)*9)/$L$22)*0.5))),MAX(($P$3+(($L7*9)/$L$22)),(1+((($L7*9)/$L$22)*0.5)),(10-(((($L$22-$L7)*9)/$L$22)*2)))),1)</f>
        <v>8.8000000000000007</v>
      </c>
      <c r="N7" s="32">
        <f>(Tabel3626235789102[[#This Row],[cijfer eindtoets 1]]+Tabel36262357891023[[#This Row],[cijfer eindtoets 2]]+Tabel362623578910234[[#This Row],[cijfer eindtoets 3]])/3</f>
        <v>8.4333333333333336</v>
      </c>
      <c r="P7" s="11">
        <v>1</v>
      </c>
      <c r="Q7" s="2" t="s">
        <v>2</v>
      </c>
      <c r="R7" s="12"/>
    </row>
    <row r="8" spans="1:18">
      <c r="A8" s="3">
        <v>6</v>
      </c>
      <c r="B8" s="6">
        <v>427290</v>
      </c>
      <c r="C8" s="23">
        <v>4</v>
      </c>
      <c r="D8" s="23">
        <v>1</v>
      </c>
      <c r="E8" s="23">
        <v>2.5</v>
      </c>
      <c r="F8" s="23">
        <v>3</v>
      </c>
      <c r="G8" s="23">
        <v>1</v>
      </c>
      <c r="H8" s="23">
        <v>2.75</v>
      </c>
      <c r="I8" s="23">
        <v>0.5</v>
      </c>
      <c r="J8" s="23">
        <v>5</v>
      </c>
      <c r="K8" s="26">
        <f t="shared" si="1"/>
        <v>19.75</v>
      </c>
      <c r="L8" s="26">
        <f>$L$22-Tabel362623578910234[[#This Row],[aantal fouten]]</f>
        <v>42.75</v>
      </c>
      <c r="M8" s="27">
        <f>ROUND(IF(($P$3&gt;=1),MIN(($P$3+(($L8*9)/$L$22)),(1+((($L8*9)/$L$22)*2)),(10-(((($L$22-$L8)*9)/$L$22)*0.5))),MAX(($P$3+(($L8*9)/$L$22)),(1+((($L8*9)/$L$22)*0.5)),(10-(((($L$22-$L8)*9)/$L$22)*2)))),1)</f>
        <v>6.2</v>
      </c>
      <c r="N8" s="32">
        <f>(Tabel3626235789102[[#This Row],[cijfer eindtoets 1]]+Tabel36262357891023[[#This Row],[cijfer eindtoets 2]]+Tabel362623578910234[[#This Row],[cijfer eindtoets 3]])/3</f>
        <v>5.833333333333333</v>
      </c>
      <c r="P8" s="13">
        <v>2</v>
      </c>
      <c r="Q8" s="2" t="s">
        <v>3</v>
      </c>
    </row>
    <row r="9" spans="1:18">
      <c r="A9" s="3">
        <v>7</v>
      </c>
      <c r="B9" s="6">
        <v>427370</v>
      </c>
      <c r="C9" s="23">
        <v>1</v>
      </c>
      <c r="D9" s="23">
        <v>1</v>
      </c>
      <c r="E9" s="23">
        <v>3.75</v>
      </c>
      <c r="F9" s="23">
        <v>2</v>
      </c>
      <c r="G9" s="23">
        <v>3</v>
      </c>
      <c r="H9" s="23">
        <v>3.25</v>
      </c>
      <c r="I9" s="23">
        <v>3</v>
      </c>
      <c r="J9" s="23">
        <v>3</v>
      </c>
      <c r="K9" s="26">
        <f t="shared" si="1"/>
        <v>20</v>
      </c>
      <c r="L9" s="26">
        <f>$L$22-Tabel362623578910234[[#This Row],[aantal fouten]]</f>
        <v>42.5</v>
      </c>
      <c r="M9" s="27">
        <f>ROUND(IF(($P$3&gt;=1),MIN(($P$3+(($L9*9)/$L$22)),(1+((($L9*9)/$L$22)*2)),(10-(((($L$22-$L9)*9)/$L$22)*0.5))),MAX(($P$3+(($L9*9)/$L$22)),(1+((($L9*9)/$L$22)*0.5)),(10-(((($L$22-$L9)*9)/$L$22)*2)))),1)</f>
        <v>6.1</v>
      </c>
      <c r="N9" s="32">
        <f>(Tabel3626235789102[[#This Row],[cijfer eindtoets 1]]+Tabel36262357891023[[#This Row],[cijfer eindtoets 2]]+Tabel362623578910234[[#This Row],[cijfer eindtoets 3]])/3</f>
        <v>5.8</v>
      </c>
      <c r="O9" s="30"/>
      <c r="P9" s="14">
        <v>3</v>
      </c>
      <c r="Q9" s="2" t="s">
        <v>0</v>
      </c>
    </row>
    <row r="10" spans="1:18">
      <c r="A10" s="3">
        <v>8</v>
      </c>
      <c r="B10" s="6">
        <v>427379</v>
      </c>
      <c r="C10" s="23"/>
      <c r="D10" s="23">
        <v>2</v>
      </c>
      <c r="E10" s="23">
        <v>4.25</v>
      </c>
      <c r="F10" s="23">
        <v>3</v>
      </c>
      <c r="G10" s="23">
        <v>2</v>
      </c>
      <c r="H10" s="23">
        <v>0.25</v>
      </c>
      <c r="I10" s="23">
        <v>3.75</v>
      </c>
      <c r="J10" s="23">
        <v>5</v>
      </c>
      <c r="K10" s="26">
        <f t="shared" si="1"/>
        <v>20.25</v>
      </c>
      <c r="L10" s="26">
        <f>$L$22-Tabel362623578910234[[#This Row],[aantal fouten]]</f>
        <v>42.25</v>
      </c>
      <c r="M10" s="27">
        <v>5.9</v>
      </c>
      <c r="N10" s="32">
        <f>(Tabel3626235789102[[#This Row],[cijfer eindtoets 1]]+Tabel36262357891023[[#This Row],[cijfer eindtoets 2]]+Tabel362623578910234[[#This Row],[cijfer eindtoets 3]])/3</f>
        <v>4.9000000000000004</v>
      </c>
      <c r="P10" s="24"/>
      <c r="Q10" s="2" t="s">
        <v>8</v>
      </c>
    </row>
    <row r="11" spans="1:18">
      <c r="A11" s="3">
        <v>9</v>
      </c>
      <c r="B11" s="6">
        <v>427383</v>
      </c>
      <c r="C11" s="23"/>
      <c r="D11" s="23">
        <v>0</v>
      </c>
      <c r="E11" s="23">
        <v>2</v>
      </c>
      <c r="F11" s="23">
        <v>3</v>
      </c>
      <c r="G11" s="23">
        <v>3</v>
      </c>
      <c r="H11" s="23">
        <v>4</v>
      </c>
      <c r="I11" s="23">
        <v>7</v>
      </c>
      <c r="J11" s="23">
        <v>3</v>
      </c>
      <c r="K11" s="26">
        <f t="shared" si="1"/>
        <v>22</v>
      </c>
      <c r="L11" s="26">
        <f>$L$22-Tabel362623578910234[[#This Row],[aantal fouten]]</f>
        <v>40.5</v>
      </c>
      <c r="M11" s="27">
        <v>5.6</v>
      </c>
      <c r="N11" s="32">
        <f>(Tabel3626235789102[[#This Row],[cijfer eindtoets 1]]+Tabel36262357891023[[#This Row],[cijfer eindtoets 2]]+Tabel362623578910234[[#This Row],[cijfer eindtoets 3]])/3</f>
        <v>5.8</v>
      </c>
      <c r="P11" s="15">
        <v>4</v>
      </c>
      <c r="Q11" s="2" t="s">
        <v>4</v>
      </c>
    </row>
    <row r="12" spans="1:18">
      <c r="A12" s="3">
        <v>10</v>
      </c>
      <c r="B12" s="34">
        <v>427485</v>
      </c>
      <c r="C12" s="23"/>
      <c r="D12" s="23"/>
      <c r="E12" s="23"/>
      <c r="F12" s="23"/>
      <c r="G12" s="23"/>
      <c r="H12" s="23"/>
      <c r="I12" s="23"/>
      <c r="J12" s="23"/>
      <c r="K12" s="26"/>
      <c r="L12" s="26"/>
      <c r="M12" s="27"/>
      <c r="N12" s="32"/>
      <c r="P12" s="16">
        <v>5</v>
      </c>
      <c r="Q12" s="2" t="s">
        <v>1</v>
      </c>
    </row>
    <row r="13" spans="1:18">
      <c r="A13" s="3">
        <v>11</v>
      </c>
      <c r="B13" s="6">
        <v>427499</v>
      </c>
      <c r="C13" s="23"/>
      <c r="D13" s="23">
        <v>0</v>
      </c>
      <c r="E13" s="23">
        <v>0</v>
      </c>
      <c r="F13" s="23">
        <v>1</v>
      </c>
      <c r="G13" s="23">
        <v>0.5</v>
      </c>
      <c r="H13" s="23">
        <v>0</v>
      </c>
      <c r="I13" s="23">
        <v>0.25</v>
      </c>
      <c r="J13" s="23">
        <v>3</v>
      </c>
      <c r="K13" s="26">
        <f t="shared" si="1"/>
        <v>4.75</v>
      </c>
      <c r="L13" s="26">
        <f>$L$22-Tabel362623578910234[[#This Row],[aantal fouten]]</f>
        <v>57.75</v>
      </c>
      <c r="M13" s="27">
        <v>8.5</v>
      </c>
      <c r="N13" s="32">
        <f>(Tabel3626235789102[[#This Row],[cijfer eindtoets 1]]+Tabel36262357891023[[#This Row],[cijfer eindtoets 2]]+Tabel362623578910234[[#This Row],[cijfer eindtoets 3]])/3</f>
        <v>7.6000000000000005</v>
      </c>
      <c r="P13" s="18">
        <v>7</v>
      </c>
      <c r="Q13" s="2" t="s">
        <v>6</v>
      </c>
    </row>
    <row r="14" spans="1:18">
      <c r="A14" s="3">
        <v>12</v>
      </c>
      <c r="B14" s="6">
        <v>427533</v>
      </c>
      <c r="C14" s="23"/>
      <c r="D14" s="23">
        <v>1</v>
      </c>
      <c r="E14" s="23">
        <v>1.5</v>
      </c>
      <c r="F14" s="23">
        <v>1</v>
      </c>
      <c r="G14" s="23">
        <v>1</v>
      </c>
      <c r="H14" s="23">
        <v>1</v>
      </c>
      <c r="I14" s="23">
        <v>0.75</v>
      </c>
      <c r="J14" s="23">
        <v>5</v>
      </c>
      <c r="K14" s="26">
        <f t="shared" si="1"/>
        <v>11.25</v>
      </c>
      <c r="L14" s="26">
        <f>$L$22-Tabel362623578910234[[#This Row],[aantal fouten]]</f>
        <v>51.25</v>
      </c>
      <c r="M14" s="27">
        <v>7.3</v>
      </c>
      <c r="N14" s="32">
        <f>(Tabel3626235789102[[#This Row],[cijfer eindtoets 1]]+Tabel36262357891023[[#This Row],[cijfer eindtoets 2]]+Tabel362623578910234[[#This Row],[cijfer eindtoets 3]])/3</f>
        <v>5.833333333333333</v>
      </c>
      <c r="P14" s="19">
        <v>8</v>
      </c>
      <c r="Q14" s="2" t="s">
        <v>7</v>
      </c>
    </row>
    <row r="15" spans="1:18">
      <c r="A15" s="3">
        <v>13</v>
      </c>
      <c r="B15" s="6">
        <v>427613</v>
      </c>
      <c r="C15" s="23"/>
      <c r="D15" s="23">
        <v>1</v>
      </c>
      <c r="E15" s="23">
        <v>1.25</v>
      </c>
      <c r="F15" s="23">
        <v>2</v>
      </c>
      <c r="G15" s="23">
        <v>3</v>
      </c>
      <c r="H15" s="23">
        <v>2.25</v>
      </c>
      <c r="I15" s="23">
        <v>1</v>
      </c>
      <c r="J15" s="23">
        <v>4</v>
      </c>
      <c r="K15" s="26">
        <f t="shared" si="1"/>
        <v>14.5</v>
      </c>
      <c r="L15" s="26">
        <f>$L$22-Tabel362623578910234[[#This Row],[aantal fouten]]</f>
        <v>48</v>
      </c>
      <c r="M15" s="27">
        <v>6.8</v>
      </c>
      <c r="N15" s="32">
        <f>(Tabel3626235789102[[#This Row],[cijfer eindtoets 1]]+Tabel36262357891023[[#This Row],[cijfer eindtoets 2]]+Tabel362623578910234[[#This Row],[cijfer eindtoets 3]])/3</f>
        <v>5.2666666666666666</v>
      </c>
      <c r="P15" s="20">
        <v>10</v>
      </c>
      <c r="Q15" s="2" t="s">
        <v>5</v>
      </c>
    </row>
    <row r="16" spans="1:18">
      <c r="A16" s="3">
        <v>14</v>
      </c>
      <c r="B16" s="34">
        <v>428020</v>
      </c>
      <c r="C16" s="23"/>
      <c r="D16" s="23"/>
      <c r="E16" s="23"/>
      <c r="F16" s="23"/>
      <c r="G16" s="23"/>
      <c r="H16" s="23"/>
      <c r="I16" s="23"/>
      <c r="J16" s="23"/>
      <c r="K16" s="26"/>
      <c r="L16" s="26"/>
      <c r="M16" s="27"/>
      <c r="N16" s="32"/>
    </row>
    <row r="17" spans="1:16">
      <c r="A17" s="3">
        <v>15</v>
      </c>
      <c r="B17" s="6">
        <v>428024</v>
      </c>
      <c r="C17" s="23"/>
      <c r="D17" s="23">
        <v>1</v>
      </c>
      <c r="E17" s="23">
        <v>1</v>
      </c>
      <c r="F17" s="23">
        <v>2</v>
      </c>
      <c r="G17" s="23">
        <v>3</v>
      </c>
      <c r="H17" s="23">
        <v>2.25</v>
      </c>
      <c r="I17" s="23">
        <v>6</v>
      </c>
      <c r="J17" s="23">
        <v>5</v>
      </c>
      <c r="K17" s="26">
        <f t="shared" ref="K17:K19" si="2">SUM(C17:J17)</f>
        <v>20.25</v>
      </c>
      <c r="L17" s="26">
        <f>$L$22-Tabel362623578910234[[#This Row],[aantal fouten]]</f>
        <v>42.25</v>
      </c>
      <c r="M17" s="27">
        <v>5.9</v>
      </c>
      <c r="N17" s="32">
        <f>(Tabel3626235789102[[#This Row],[cijfer eindtoets 1]]+Tabel36262357891023[[#This Row],[cijfer eindtoets 2]]+Tabel362623578910234[[#This Row],[cijfer eindtoets 3]])/3</f>
        <v>5.4000000000000012</v>
      </c>
      <c r="P17" s="25"/>
    </row>
    <row r="18" spans="1:16">
      <c r="A18" s="3">
        <v>16</v>
      </c>
      <c r="B18" s="6">
        <v>428039</v>
      </c>
      <c r="C18" s="23">
        <v>3</v>
      </c>
      <c r="D18" s="23">
        <v>2</v>
      </c>
      <c r="E18" s="23">
        <v>2.75</v>
      </c>
      <c r="F18" s="23">
        <v>1</v>
      </c>
      <c r="G18" s="23">
        <v>3</v>
      </c>
      <c r="H18" s="23">
        <v>1.75</v>
      </c>
      <c r="I18" s="23">
        <v>3.5</v>
      </c>
      <c r="J18" s="23">
        <v>3</v>
      </c>
      <c r="K18" s="26">
        <f t="shared" si="2"/>
        <v>20</v>
      </c>
      <c r="L18" s="26">
        <f>$L$22-Tabel362623578910234[[#This Row],[aantal fouten]]</f>
        <v>42.5</v>
      </c>
      <c r="M18" s="27">
        <f>ROUND(IF(($P$3&gt;=1),MIN(($P$3+(($L18*9)/$L$22)),(1+((($L18*9)/$L$22)*2)),(10-(((($L$22-$L18)*9)/$L$22)*0.5))),MAX(($P$3+(($L18*9)/$L$22)),(1+((($L18*9)/$L$22)*0.5)),(10-(((($L$22-$L18)*9)/$L$22)*2)))),1)</f>
        <v>6.1</v>
      </c>
      <c r="N18" s="32">
        <f>(Tabel3626235789102[[#This Row],[cijfer eindtoets 1]]+Tabel36262357891023[[#This Row],[cijfer eindtoets 2]]+Tabel362623578910234[[#This Row],[cijfer eindtoets 3]])/3</f>
        <v>6.3666666666666671</v>
      </c>
      <c r="P18" s="25"/>
    </row>
    <row r="19" spans="1:16">
      <c r="A19" s="3">
        <v>17</v>
      </c>
      <c r="B19" s="6">
        <v>428042</v>
      </c>
      <c r="C19" s="23"/>
      <c r="D19" s="23">
        <v>0</v>
      </c>
      <c r="E19" s="23">
        <v>4.5</v>
      </c>
      <c r="F19" s="23">
        <v>1</v>
      </c>
      <c r="G19" s="23">
        <v>2</v>
      </c>
      <c r="H19" s="23">
        <v>4</v>
      </c>
      <c r="I19" s="23">
        <v>2.25</v>
      </c>
      <c r="J19" s="23">
        <v>3</v>
      </c>
      <c r="K19" s="26">
        <f t="shared" si="2"/>
        <v>16.75</v>
      </c>
      <c r="L19" s="26">
        <f>$L$22-Tabel362623578910234[[#This Row],[aantal fouten]]</f>
        <v>45.75</v>
      </c>
      <c r="M19" s="27">
        <v>6.4</v>
      </c>
      <c r="N19" s="32">
        <f>(Tabel3626235789102[[#This Row],[cijfer eindtoets 1]]+Tabel36262357891023[[#This Row],[cijfer eindtoets 2]]+Tabel362623578910234[[#This Row],[cijfer eindtoets 3]])/3</f>
        <v>5.6000000000000005</v>
      </c>
      <c r="P19" s="25"/>
    </row>
    <row r="20" spans="1:16">
      <c r="A20" s="3">
        <v>18</v>
      </c>
      <c r="B20" s="6">
        <v>428043</v>
      </c>
      <c r="C20" s="23">
        <v>1</v>
      </c>
      <c r="D20" s="23">
        <v>0</v>
      </c>
      <c r="E20" s="23">
        <v>0.5</v>
      </c>
      <c r="F20" s="23">
        <v>2</v>
      </c>
      <c r="G20" s="23">
        <v>0.5</v>
      </c>
      <c r="H20" s="23">
        <v>0</v>
      </c>
      <c r="I20" s="23">
        <v>0</v>
      </c>
      <c r="J20" s="23">
        <v>3</v>
      </c>
      <c r="K20" s="26">
        <f>SUM(C20:J20)</f>
        <v>7</v>
      </c>
      <c r="L20" s="26">
        <f>$L$22-Tabel362623578910234[[#This Row],[aantal fouten]]</f>
        <v>55.5</v>
      </c>
      <c r="M20" s="27">
        <f>ROUND(IF(($P$3&gt;=1),MIN(($P$3+(($L20*9)/$L$22)),(1+((($L20*9)/$L$22)*2)),(10-(((($L$22-$L20)*9)/$L$22)*0.5))),MAX(($P$3+(($L20*9)/$L$22)),(1+((($L20*9)/$L$22)*0.5)),(10-(((($L$22-$L20)*9)/$L$22)*2)))),1)</f>
        <v>8</v>
      </c>
      <c r="N20" s="32">
        <f>(Tabel3626235789102[[#This Row],[cijfer eindtoets 1]]+Tabel36262357891023[[#This Row],[cijfer eindtoets 2]]+Tabel362623578910234[[#This Row],[cijfer eindtoets 3]])/3</f>
        <v>8</v>
      </c>
      <c r="P20" s="25"/>
    </row>
    <row r="21" spans="1:16">
      <c r="B21" s="9" t="s">
        <v>12</v>
      </c>
      <c r="C21" s="26">
        <f t="shared" ref="C21:N21" si="3">AVERAGE(C3:C20)</f>
        <v>2</v>
      </c>
      <c r="D21" s="26">
        <f t="shared" si="3"/>
        <v>0.7857142857142857</v>
      </c>
      <c r="E21" s="26">
        <f t="shared" si="3"/>
        <v>2.625</v>
      </c>
      <c r="F21" s="26">
        <f t="shared" si="3"/>
        <v>2</v>
      </c>
      <c r="G21" s="26">
        <f t="shared" si="3"/>
        <v>1.9642857142857142</v>
      </c>
      <c r="H21" s="26">
        <f t="shared" si="3"/>
        <v>1.8035714285714286</v>
      </c>
      <c r="I21" s="26">
        <f t="shared" si="3"/>
        <v>3.1607142857142856</v>
      </c>
      <c r="J21" s="26">
        <f t="shared" si="3"/>
        <v>3.8571428571428572</v>
      </c>
      <c r="K21" s="26">
        <f t="shared" si="3"/>
        <v>15.783333333333333</v>
      </c>
      <c r="L21" s="26">
        <f t="shared" si="3"/>
        <v>46.716666666666669</v>
      </c>
      <c r="M21" s="26">
        <f t="shared" si="3"/>
        <v>6.4928571428571429</v>
      </c>
      <c r="N21" s="26">
        <f t="shared" si="3"/>
        <v>6.0666666666666673</v>
      </c>
    </row>
    <row r="22" spans="1:16">
      <c r="B22" s="9" t="s">
        <v>11</v>
      </c>
      <c r="C22" s="25">
        <v>4</v>
      </c>
      <c r="D22" s="25">
        <v>4</v>
      </c>
      <c r="E22" s="25">
        <v>10</v>
      </c>
      <c r="F22" s="25">
        <v>4</v>
      </c>
      <c r="G22" s="25">
        <v>4</v>
      </c>
      <c r="H22" s="25">
        <v>8</v>
      </c>
      <c r="I22" s="25">
        <v>21.5</v>
      </c>
      <c r="J22" s="25">
        <v>7</v>
      </c>
      <c r="K22" s="25">
        <f>L22</f>
        <v>62.5</v>
      </c>
      <c r="L22" s="25">
        <f>SUM(C22:J22)</f>
        <v>62.5</v>
      </c>
      <c r="M22" s="25">
        <v>10</v>
      </c>
    </row>
    <row r="23" spans="1:16">
      <c r="C23" s="22">
        <f>C22/3</f>
        <v>1.3333333333333333</v>
      </c>
      <c r="D23" s="22">
        <f t="shared" ref="D23:J23" si="4">D22/3</f>
        <v>1.3333333333333333</v>
      </c>
      <c r="E23" s="22">
        <f t="shared" si="4"/>
        <v>3.3333333333333335</v>
      </c>
      <c r="F23" s="22">
        <f t="shared" si="4"/>
        <v>1.3333333333333333</v>
      </c>
      <c r="G23" s="22">
        <f t="shared" si="4"/>
        <v>1.3333333333333333</v>
      </c>
      <c r="H23" s="22">
        <f t="shared" si="4"/>
        <v>2.6666666666666665</v>
      </c>
      <c r="I23" s="22">
        <f t="shared" si="4"/>
        <v>7.166666666666667</v>
      </c>
      <c r="J23" s="22">
        <f t="shared" si="4"/>
        <v>2.3333333333333335</v>
      </c>
    </row>
    <row r="33" spans="15:15">
      <c r="O33" s="25"/>
    </row>
  </sheetData>
  <conditionalFormatting sqref="I3:J20">
    <cfRule type="colorScale" priority="23">
      <colorScale>
        <cfvo type="num" val="0"/>
        <cfvo type="num" val="$I$23"/>
        <cfvo type="num" val="$I$22"/>
        <color rgb="FF00B050"/>
        <color rgb="FFFFFF00"/>
        <color rgb="FFFF0000"/>
      </colorScale>
    </cfRule>
    <cfRule type="colorScale" priority="24">
      <colorScale>
        <cfvo type="num" val="0"/>
        <cfvo type="num" val="$I$23"/>
        <cfvo type="num" val="5"/>
        <color rgb="FF00B050"/>
        <color rgb="FFFFFF00"/>
        <color rgb="FFFF0000"/>
      </colorScale>
    </cfRule>
  </conditionalFormatting>
  <conditionalFormatting sqref="P6:P9 P11:P15">
    <cfRule type="colorScale" priority="25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26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C3:F20">
    <cfRule type="colorScale" priority="22">
      <colorScale>
        <cfvo type="num" val="0"/>
        <cfvo type="num" val="$C$23"/>
        <cfvo type="num" val="$C$22"/>
        <color rgb="FF00B050"/>
        <color rgb="FFFFFF00"/>
        <color rgb="FFFF0000"/>
      </colorScale>
    </cfRule>
    <cfRule type="colorScale" priority="27">
      <colorScale>
        <cfvo type="num" val="0"/>
        <cfvo type="num" val="$C$23"/>
        <cfvo type="num" val="$C$22"/>
        <color rgb="FF00B050"/>
        <color rgb="FFFFFF00"/>
        <color rgb="FFFF0000"/>
      </colorScale>
    </cfRule>
  </conditionalFormatting>
  <conditionalFormatting sqref="G3:H20">
    <cfRule type="colorScale" priority="8">
      <colorScale>
        <cfvo type="num" val="0"/>
        <cfvo type="num" val="$G$23"/>
        <cfvo type="num" val="$G$22"/>
        <color rgb="FF00B050"/>
        <color rgb="FFFFFF00"/>
        <color rgb="FFFF0000"/>
      </colorScale>
    </cfRule>
    <cfRule type="colorScale" priority="21">
      <colorScale>
        <cfvo type="num" val="0"/>
        <cfvo type="num" val="$G$23"/>
        <cfvo type="num" val="$G$22"/>
        <color rgb="FF00B050"/>
        <color rgb="FFFFFF00"/>
        <color rgb="FFFF0000"/>
      </colorScale>
    </cfRule>
    <cfRule type="colorScale" priority="28">
      <colorScale>
        <cfvo type="num" val="0"/>
        <cfvo type="num" val="$G$23"/>
        <cfvo type="num" val="$G$22"/>
        <color rgb="FF00B050"/>
        <color rgb="FFFFFF00"/>
        <color rgb="FFFF0000"/>
      </colorScale>
    </cfRule>
  </conditionalFormatting>
  <conditionalFormatting sqref="C3:C20">
    <cfRule type="colorScale" priority="12">
      <colorScale>
        <cfvo type="num" val="0"/>
        <cfvo type="num" val="$C$23"/>
        <cfvo type="num" val="$C$22"/>
        <color rgb="FF00B050"/>
        <color rgb="FFFFFF00"/>
        <color rgb="FFFF0000"/>
      </colorScale>
    </cfRule>
    <cfRule type="colorScale" priority="20">
      <colorScale>
        <cfvo type="num" val="0"/>
        <cfvo type="num" val="$C$23"/>
        <cfvo type="num" val="$C$22"/>
        <color rgb="FF00B050"/>
        <color rgb="FFFFFF00"/>
        <color rgb="FFFF0000"/>
      </colorScale>
    </cfRule>
  </conditionalFormatting>
  <conditionalFormatting sqref="D3:H20">
    <cfRule type="colorScale" priority="19">
      <colorScale>
        <cfvo type="num" val="0"/>
        <cfvo type="num" val="$D$23"/>
        <cfvo type="num" val="$D$22"/>
        <color rgb="FF00B050"/>
        <color rgb="FFFFFF00"/>
        <color rgb="FFFF0000"/>
      </colorScale>
    </cfRule>
  </conditionalFormatting>
  <conditionalFormatting sqref="F3:F20">
    <cfRule type="colorScale" priority="9">
      <colorScale>
        <cfvo type="num" val="0"/>
        <cfvo type="num" val="$F$23"/>
        <cfvo type="num" val="$F$22"/>
        <color rgb="FF00B050"/>
        <color rgb="FFFFFF00"/>
        <color rgb="FFFF0000"/>
      </colorScale>
    </cfRule>
    <cfRule type="colorScale" priority="18">
      <colorScale>
        <cfvo type="num" val="0"/>
        <cfvo type="num" val="$F$23"/>
        <cfvo type="num" val="$F$22"/>
        <color rgb="FF00B050"/>
        <color rgb="FFFFFF00"/>
        <color rgb="FFFF0000"/>
      </colorScale>
    </cfRule>
  </conditionalFormatting>
  <conditionalFormatting sqref="J3:J20">
    <cfRule type="colorScale" priority="1">
      <colorScale>
        <cfvo type="num" val="0"/>
        <cfvo type="num" val="$J$23"/>
        <cfvo type="num" val="$J$22"/>
        <color rgb="FF00B050"/>
        <color rgb="FFFFFF00"/>
        <color rgb="FFFF0000"/>
      </colorScale>
    </cfRule>
    <cfRule type="colorScale" priority="6">
      <colorScale>
        <cfvo type="num" val="0"/>
        <cfvo type="num" val="$J$23"/>
        <cfvo type="num" val="$J$22"/>
        <color rgb="FF00B050"/>
        <color rgb="FFFFFF00"/>
        <color rgb="FFFF0000"/>
      </colorScale>
    </cfRule>
    <cfRule type="colorScale" priority="13">
      <colorScale>
        <cfvo type="num" val="0"/>
        <cfvo type="num" val="$J$23"/>
        <cfvo type="num" val="$J$22"/>
        <color rgb="FF00B050"/>
        <color rgb="FFFFFF00"/>
        <color rgb="FFFF0000"/>
      </colorScale>
    </cfRule>
    <cfRule type="colorScale" priority="29">
      <colorScale>
        <cfvo type="num" val="0"/>
        <cfvo type="num" val="$J$23"/>
        <cfvo type="num" val="$J$22"/>
        <color rgb="FF00B050"/>
        <color rgb="FFFFFF00"/>
        <color rgb="FFFF0000"/>
      </colorScale>
    </cfRule>
    <cfRule type="colorScale" priority="30">
      <colorScale>
        <cfvo type="num" val="0"/>
        <cfvo type="num" val="$J$23"/>
        <cfvo type="num" val="$J$22"/>
        <color rgb="FF00B050"/>
        <color rgb="FFFFFF00"/>
        <color rgb="FFFF0000"/>
      </colorScale>
    </cfRule>
    <cfRule type="colorScale" priority="31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32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E20">
    <cfRule type="colorScale" priority="17">
      <colorScale>
        <cfvo type="num" val="0"/>
        <cfvo type="num" val="$C$23"/>
        <cfvo type="num" val="$C$22"/>
        <color rgb="FF00B050"/>
        <color rgb="FFFFFF00"/>
        <color rgb="FFFF0000"/>
      </colorScale>
    </cfRule>
  </conditionalFormatting>
  <conditionalFormatting sqref="D3:D20">
    <cfRule type="colorScale" priority="11">
      <colorScale>
        <cfvo type="num" val="0"/>
        <cfvo type="num" val="$D$23"/>
        <cfvo type="num" val="$D$22"/>
        <color rgb="FF00B050"/>
        <color rgb="FFFFFF00"/>
        <color rgb="FFFF0000"/>
      </colorScale>
    </cfRule>
    <cfRule type="colorScale" priority="16">
      <colorScale>
        <cfvo type="num" val="0"/>
        <cfvo type="num" val="$D$23"/>
        <cfvo type="num" val="$D$22"/>
        <color rgb="FF00B050"/>
        <color rgb="FFFFFF00"/>
        <color rgb="FFFF0000"/>
      </colorScale>
    </cfRule>
  </conditionalFormatting>
  <conditionalFormatting sqref="F3:H20">
    <cfRule type="colorScale" priority="15">
      <colorScale>
        <cfvo type="num" val="0"/>
        <cfvo type="num" val="$F$23"/>
        <cfvo type="num" val="$F$22"/>
        <color rgb="FF00B050"/>
        <color rgb="FFFFFF00"/>
        <color rgb="FFFF0000"/>
      </colorScale>
    </cfRule>
  </conditionalFormatting>
  <conditionalFormatting sqref="I3:I20">
    <cfRule type="colorScale" priority="2">
      <colorScale>
        <cfvo type="num" val="0"/>
        <cfvo type="num" val="$I$23"/>
        <cfvo type="num" val="$I$22"/>
        <color rgb="FF00B050"/>
        <color rgb="FFFFFF00"/>
        <color rgb="FFFF0000"/>
      </colorScale>
    </cfRule>
    <cfRule type="colorScale" priority="7">
      <colorScale>
        <cfvo type="num" val="0"/>
        <cfvo type="num" val="$I$23"/>
        <cfvo type="num" val="$I$22"/>
        <color rgb="FF00B050"/>
        <color rgb="FFFFFF00"/>
        <color rgb="FFFF0000"/>
      </colorScale>
    </cfRule>
    <cfRule type="colorScale" priority="14">
      <colorScale>
        <cfvo type="num" val="0"/>
        <cfvo type="num" val="$I$23"/>
        <cfvo type="num" val="$I$22"/>
        <color rgb="FF00B050"/>
        <color rgb="FFFFFF00"/>
        <color rgb="FFFF0000"/>
      </colorScale>
    </cfRule>
  </conditionalFormatting>
  <conditionalFormatting sqref="I3:J20">
    <cfRule type="colorScale" priority="34">
      <colorScale>
        <cfvo type="num" val="0"/>
        <cfvo type="percent" val="&quot;33.3&quot;"/>
        <cfvo type="num" val="10"/>
        <color rgb="FF00B050"/>
        <color rgb="FFFFFF00"/>
        <color rgb="FFFF0000"/>
      </colorScale>
    </cfRule>
    <cfRule type="colorScale" priority="35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I3:J20">
    <cfRule type="colorScale" priority="36">
      <colorScale>
        <cfvo type="num" val="0"/>
        <cfvo type="percent" val="33.299999999999997"/>
        <cfvo type="num" val="15"/>
        <color rgb="FF00B050"/>
        <color rgb="FFFFFF00"/>
        <color rgb="FFFF0000"/>
      </colorScale>
    </cfRule>
    <cfRule type="colorScale" priority="37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I3:J20">
    <cfRule type="colorScale" priority="38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39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I3:J20">
    <cfRule type="colorScale" priority="40">
      <colorScale>
        <cfvo type="num" val="0"/>
        <cfvo type="formula" val="$C$22/3"/>
        <cfvo type="num" val="10"/>
        <color rgb="FF00B050"/>
        <color rgb="FFFFFF00"/>
        <color rgb="FFFF0000"/>
      </colorScale>
    </cfRule>
    <cfRule type="colorScale" priority="41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42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I3:I20">
    <cfRule type="colorScale" priority="43">
      <colorScale>
        <cfvo type="num" val="0"/>
        <cfvo type="num" val="$I$23"/>
        <cfvo type="num" val="$I$22"/>
        <color rgb="FF00B050"/>
        <color rgb="FFFFFF00"/>
        <color rgb="FFFF0000"/>
      </colorScale>
    </cfRule>
    <cfRule type="colorScale" priority="44">
      <colorScale>
        <cfvo type="num" val="0"/>
        <cfvo type="num" val="$I$23"/>
        <cfvo type="num" val="$I$22"/>
        <color rgb="FF00B050"/>
        <color rgb="FFFFFF00"/>
        <color rgb="FFFF0000"/>
      </colorScale>
    </cfRule>
    <cfRule type="colorScale" priority="45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46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:E20">
    <cfRule type="colorScale" priority="4">
      <colorScale>
        <cfvo type="num" val="0"/>
        <cfvo type="num" val="$E$23"/>
        <cfvo type="num" val="$E$22"/>
        <color rgb="FF00B050"/>
        <color rgb="FFFFFF00"/>
        <color rgb="FFFF0000"/>
      </colorScale>
    </cfRule>
    <cfRule type="colorScale" priority="10">
      <colorScale>
        <cfvo type="num" val="0"/>
        <cfvo type="num" val="$E$23"/>
        <cfvo type="num" val="$E$22"/>
        <color rgb="FF00B050"/>
        <color rgb="FFFFFF00"/>
        <color rgb="FFFF0000"/>
      </colorScale>
    </cfRule>
  </conditionalFormatting>
  <conditionalFormatting sqref="C3:G20">
    <cfRule type="colorScale" priority="5">
      <colorScale>
        <cfvo type="num" val="0"/>
        <cfvo type="num" val="$C$23"/>
        <cfvo type="num" val="$C$22"/>
        <color rgb="FF00B050"/>
        <color rgb="FFFFFF00"/>
        <color rgb="FFFF0000"/>
      </colorScale>
    </cfRule>
  </conditionalFormatting>
  <conditionalFormatting sqref="H3:H20">
    <cfRule type="colorScale" priority="3">
      <colorScale>
        <cfvo type="num" val="0"/>
        <cfvo type="num" val="$H$23"/>
        <cfvo type="num" val="$H$22"/>
        <color rgb="FF00B050"/>
        <color rgb="FFFFFF00"/>
        <color rgb="FFFF0000"/>
      </colorScale>
    </cfRule>
  </conditionalFormatting>
  <pageMargins left="0.7" right="0.7" top="0.75" bottom="0.75" header="0.3" footer="0.3"/>
  <pageSetup paperSize="9" scale="76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CA487-68A2-42DA-86AE-752FA580C076}">
  <sheetPr>
    <pageSetUpPr fitToPage="1"/>
  </sheetPr>
  <dimension ref="A1:R33"/>
  <sheetViews>
    <sheetView zoomScaleNormal="100" workbookViewId="0">
      <pane ySplit="2" topLeftCell="A3" activePane="bottomLeft" state="frozen"/>
      <selection pane="bottomLeft" activeCell="A2" sqref="A2"/>
    </sheetView>
  </sheetViews>
  <sheetFormatPr defaultColWidth="9.140625" defaultRowHeight="15"/>
  <cols>
    <col min="1" max="1" width="6.42578125" style="25" customWidth="1"/>
    <col min="2" max="2" width="15.5703125" style="25" customWidth="1"/>
    <col min="3" max="10" width="8.7109375" style="2" customWidth="1"/>
    <col min="11" max="13" width="8.7109375" style="25" customWidth="1"/>
    <col min="14" max="14" width="11.5703125" style="25" customWidth="1"/>
    <col min="15" max="15" width="20.7109375" style="2" customWidth="1"/>
    <col min="16" max="16" width="3.5703125" style="2" bestFit="1" customWidth="1"/>
    <col min="17" max="16384" width="9.140625" style="2"/>
  </cols>
  <sheetData>
    <row r="1" spans="1:18" ht="15.75">
      <c r="A1" s="29"/>
      <c r="C1" s="1" t="s">
        <v>29</v>
      </c>
      <c r="D1" s="1"/>
      <c r="E1" s="1"/>
      <c r="F1" s="1"/>
    </row>
    <row r="2" spans="1:18" s="6" customFormat="1" ht="139.5" customHeight="1">
      <c r="A2" s="3" t="s">
        <v>23</v>
      </c>
      <c r="B2" s="35" t="s">
        <v>10</v>
      </c>
      <c r="C2" s="4" t="s">
        <v>20</v>
      </c>
      <c r="D2" s="4" t="s">
        <v>17</v>
      </c>
      <c r="E2" s="4" t="s">
        <v>21</v>
      </c>
      <c r="F2" s="4" t="s">
        <v>32</v>
      </c>
      <c r="G2" s="4" t="s">
        <v>33</v>
      </c>
      <c r="H2" s="4" t="s">
        <v>34</v>
      </c>
      <c r="I2" s="4" t="s">
        <v>15</v>
      </c>
      <c r="J2" s="28" t="s">
        <v>22</v>
      </c>
      <c r="K2" s="5" t="s">
        <v>9</v>
      </c>
      <c r="L2" s="5" t="s">
        <v>14</v>
      </c>
      <c r="M2" s="5" t="s">
        <v>30</v>
      </c>
      <c r="N2" s="31" t="s">
        <v>31</v>
      </c>
    </row>
    <row r="3" spans="1:18">
      <c r="A3" s="3">
        <v>1</v>
      </c>
      <c r="B3" s="6">
        <v>424154</v>
      </c>
      <c r="C3" s="23">
        <v>2</v>
      </c>
      <c r="D3" s="23">
        <v>2</v>
      </c>
      <c r="E3" s="23">
        <v>1.25</v>
      </c>
      <c r="F3" s="23">
        <v>4</v>
      </c>
      <c r="G3" s="23">
        <v>3</v>
      </c>
      <c r="H3" s="23">
        <v>4</v>
      </c>
      <c r="I3" s="23">
        <v>7</v>
      </c>
      <c r="J3" s="23">
        <v>7</v>
      </c>
      <c r="K3" s="26">
        <f t="shared" ref="K3:K9" si="0">SUM(C3:J3)</f>
        <v>30.25</v>
      </c>
      <c r="L3" s="26">
        <f>$L$22-Tabel36262357891023[[#This Row],[aantal fouten]]</f>
        <v>30.75</v>
      </c>
      <c r="M3" s="27">
        <f t="shared" ref="M3:M8" si="1">ROUND(IF(($P$3&gt;=1),MIN(($P$3+(($L3*9)/$L$22)),(1+((($L3*9)/$L$22)*2)),(10-(((($L$22-$L3)*9)/$L$22)*0.5))),MAX(($P$3+(($L3*9)/$L$22)),(1+((($L3*9)/$L$22)*0.5)),(10-(((($L$22-$L3)*9)/$L$22)*2)))),1)</f>
        <v>4.5</v>
      </c>
      <c r="N3" s="32">
        <f>(Tabel36262357891023[[#This Row],[cijfer eindtoets 2]]+Tabel3626235789102[[#This Row],[cijfer eindtoets 1]])/2</f>
        <v>4.8499999999999996</v>
      </c>
      <c r="O3" s="7" t="s">
        <v>13</v>
      </c>
      <c r="P3" s="26">
        <v>0</v>
      </c>
      <c r="Q3" s="8"/>
    </row>
    <row r="4" spans="1:18">
      <c r="A4" s="3">
        <v>2</v>
      </c>
      <c r="B4" s="6">
        <v>424888</v>
      </c>
      <c r="C4" s="23">
        <v>3</v>
      </c>
      <c r="D4" s="23">
        <v>2</v>
      </c>
      <c r="E4" s="23">
        <v>0</v>
      </c>
      <c r="F4" s="23">
        <v>3.5</v>
      </c>
      <c r="G4" s="23">
        <v>1</v>
      </c>
      <c r="H4" s="23">
        <v>2</v>
      </c>
      <c r="I4" s="23">
        <v>0.75</v>
      </c>
      <c r="J4" s="23">
        <v>7</v>
      </c>
      <c r="K4" s="26">
        <f t="shared" si="0"/>
        <v>19.25</v>
      </c>
      <c r="L4" s="26">
        <f>$L$22-Tabel36262357891023[[#This Row],[aantal fouten]]</f>
        <v>41.75</v>
      </c>
      <c r="M4" s="27">
        <f t="shared" si="1"/>
        <v>6.2</v>
      </c>
      <c r="N4" s="32">
        <f>(Tabel36262357891023[[#This Row],[cijfer eindtoets 2]]+Tabel3626235789102[[#This Row],[cijfer eindtoets 1]])/2</f>
        <v>5.35</v>
      </c>
    </row>
    <row r="5" spans="1:18">
      <c r="A5" s="3">
        <v>3</v>
      </c>
      <c r="B5" s="6">
        <v>425019</v>
      </c>
      <c r="C5" s="23">
        <v>1</v>
      </c>
      <c r="D5" s="23">
        <v>2</v>
      </c>
      <c r="E5" s="23">
        <v>1.75</v>
      </c>
      <c r="F5" s="23">
        <v>3.5</v>
      </c>
      <c r="G5" s="23">
        <v>4</v>
      </c>
      <c r="H5" s="23">
        <v>0.5</v>
      </c>
      <c r="I5" s="23">
        <v>5.75</v>
      </c>
      <c r="J5" s="23">
        <v>4</v>
      </c>
      <c r="K5" s="26">
        <f t="shared" si="0"/>
        <v>22.5</v>
      </c>
      <c r="L5" s="26">
        <f>$L$22-Tabel36262357891023[[#This Row],[aantal fouten]]</f>
        <v>38.5</v>
      </c>
      <c r="M5" s="27">
        <f t="shared" si="1"/>
        <v>5.7</v>
      </c>
      <c r="N5" s="32">
        <f>(Tabel36262357891023[[#This Row],[cijfer eindtoets 2]]+Tabel3626235789102[[#This Row],[cijfer eindtoets 1]])/2</f>
        <v>5.65</v>
      </c>
      <c r="O5" s="9"/>
    </row>
    <row r="6" spans="1:18">
      <c r="A6" s="3">
        <v>4</v>
      </c>
      <c r="B6" s="6">
        <v>427280</v>
      </c>
      <c r="C6" s="23">
        <v>1</v>
      </c>
      <c r="D6" s="23">
        <v>2</v>
      </c>
      <c r="E6" s="23">
        <v>0</v>
      </c>
      <c r="F6" s="23">
        <v>5</v>
      </c>
      <c r="G6" s="23">
        <v>2</v>
      </c>
      <c r="H6" s="23">
        <v>4</v>
      </c>
      <c r="I6" s="23">
        <v>2</v>
      </c>
      <c r="J6" s="23">
        <v>3</v>
      </c>
      <c r="K6" s="26">
        <f t="shared" si="0"/>
        <v>19</v>
      </c>
      <c r="L6" s="26">
        <f>$L$22-Tabel36262357891023[[#This Row],[aantal fouten]]</f>
        <v>42</v>
      </c>
      <c r="M6" s="27">
        <f t="shared" si="1"/>
        <v>6.2</v>
      </c>
      <c r="N6" s="32">
        <f>(Tabel36262357891023[[#This Row],[cijfer eindtoets 2]]+Tabel3626235789102[[#This Row],[cijfer eindtoets 1]])/2</f>
        <v>6.7</v>
      </c>
      <c r="P6" s="10">
        <v>0</v>
      </c>
      <c r="Q6" s="2" t="s">
        <v>16</v>
      </c>
    </row>
    <row r="7" spans="1:18">
      <c r="A7" s="3">
        <v>5</v>
      </c>
      <c r="B7" s="6">
        <v>427282</v>
      </c>
      <c r="C7" s="23">
        <v>2</v>
      </c>
      <c r="D7" s="23">
        <v>1</v>
      </c>
      <c r="E7" s="23">
        <v>0</v>
      </c>
      <c r="F7" s="23">
        <v>1</v>
      </c>
      <c r="G7" s="23">
        <v>0</v>
      </c>
      <c r="H7" s="23">
        <v>0</v>
      </c>
      <c r="I7" s="23">
        <v>0.25</v>
      </c>
      <c r="J7" s="23">
        <v>1</v>
      </c>
      <c r="K7" s="26">
        <f t="shared" si="0"/>
        <v>5.25</v>
      </c>
      <c r="L7" s="26">
        <f>$L$22-Tabel36262357891023[[#This Row],[aantal fouten]]</f>
        <v>55.75</v>
      </c>
      <c r="M7" s="27">
        <f t="shared" si="1"/>
        <v>8.5</v>
      </c>
      <c r="N7" s="32">
        <f>(Tabel36262357891023[[#This Row],[cijfer eindtoets 2]]+Tabel3626235789102[[#This Row],[cijfer eindtoets 1]])/2</f>
        <v>8.25</v>
      </c>
      <c r="P7" s="11">
        <v>1</v>
      </c>
      <c r="Q7" s="2" t="s">
        <v>2</v>
      </c>
      <c r="R7" s="12"/>
    </row>
    <row r="8" spans="1:18">
      <c r="A8" s="3">
        <v>6</v>
      </c>
      <c r="B8" s="6">
        <v>427290</v>
      </c>
      <c r="C8" s="23">
        <v>3</v>
      </c>
      <c r="D8" s="23">
        <v>3</v>
      </c>
      <c r="E8" s="23">
        <v>1.5</v>
      </c>
      <c r="F8" s="23">
        <v>3.5</v>
      </c>
      <c r="G8" s="23">
        <v>4</v>
      </c>
      <c r="H8" s="23">
        <v>1.5</v>
      </c>
      <c r="I8" s="23">
        <v>1.75</v>
      </c>
      <c r="J8" s="23">
        <v>8</v>
      </c>
      <c r="K8" s="26">
        <f t="shared" si="0"/>
        <v>26.25</v>
      </c>
      <c r="L8" s="26">
        <f>$L$22-Tabel36262357891023[[#This Row],[aantal fouten]]</f>
        <v>34.75</v>
      </c>
      <c r="M8" s="27">
        <f t="shared" si="1"/>
        <v>5.0999999999999996</v>
      </c>
      <c r="N8" s="32">
        <f>(Tabel36262357891023[[#This Row],[cijfer eindtoets 2]]+Tabel3626235789102[[#This Row],[cijfer eindtoets 1]])/2</f>
        <v>5.65</v>
      </c>
      <c r="P8" s="13">
        <v>2</v>
      </c>
      <c r="Q8" s="2" t="s">
        <v>3</v>
      </c>
    </row>
    <row r="9" spans="1:18">
      <c r="A9" s="3">
        <v>7</v>
      </c>
      <c r="B9" s="6">
        <v>427370</v>
      </c>
      <c r="C9" s="23"/>
      <c r="D9" s="23">
        <v>1</v>
      </c>
      <c r="E9" s="23">
        <v>0</v>
      </c>
      <c r="F9" s="23">
        <v>5.5</v>
      </c>
      <c r="G9" s="23">
        <v>3</v>
      </c>
      <c r="H9" s="23">
        <v>3</v>
      </c>
      <c r="I9" s="23">
        <v>4.75</v>
      </c>
      <c r="J9" s="23">
        <v>4</v>
      </c>
      <c r="K9" s="26">
        <f t="shared" si="0"/>
        <v>21.25</v>
      </c>
      <c r="L9" s="26">
        <f>$L$22-Tabel36262357891023[[#This Row],[aantal fouten]]</f>
        <v>39.75</v>
      </c>
      <c r="M9" s="27">
        <v>5.7</v>
      </c>
      <c r="N9" s="32">
        <f>(Tabel36262357891023[[#This Row],[cijfer eindtoets 2]]+Tabel3626235789102[[#This Row],[cijfer eindtoets 1]])/2</f>
        <v>5.65</v>
      </c>
      <c r="O9" s="30" t="s">
        <v>28</v>
      </c>
      <c r="P9" s="14">
        <v>3</v>
      </c>
      <c r="Q9" s="2" t="s">
        <v>0</v>
      </c>
    </row>
    <row r="10" spans="1:18">
      <c r="A10" s="3">
        <v>8</v>
      </c>
      <c r="B10" s="6">
        <v>427379</v>
      </c>
      <c r="C10" s="23">
        <v>2</v>
      </c>
      <c r="D10" s="23">
        <v>5</v>
      </c>
      <c r="E10" s="23">
        <v>1.5</v>
      </c>
      <c r="F10" s="23">
        <v>3</v>
      </c>
      <c r="G10" s="23">
        <v>4</v>
      </c>
      <c r="H10" s="23">
        <v>1</v>
      </c>
      <c r="I10" s="23">
        <v>11.25</v>
      </c>
      <c r="J10" s="23">
        <v>7</v>
      </c>
      <c r="K10" s="26">
        <f>SUM(C10:J10)</f>
        <v>34.75</v>
      </c>
      <c r="L10" s="26">
        <f>$L$22-Tabel36262357891023[[#This Row],[aantal fouten]]</f>
        <v>26.25</v>
      </c>
      <c r="M10" s="27">
        <f>ROUND(IF(($P$3&gt;=1),MIN(($P$3+(($L10*9)/$L$22)),(1+((($L10*9)/$L$22)*2)),(10-(((($L$22-$L10)*9)/$L$22)*0.5))),MAX(($P$3+(($L10*9)/$L$22)),(1+((($L10*9)/$L$22)*0.5)),(10-(((($L$22-$L10)*9)/$L$22)*2)))),1)</f>
        <v>3.9</v>
      </c>
      <c r="N10" s="32">
        <f>(Tabel36262357891023[[#This Row],[cijfer eindtoets 2]]+Tabel3626235789102[[#This Row],[cijfer eindtoets 1]])/2</f>
        <v>4.4000000000000004</v>
      </c>
      <c r="P10" s="24"/>
      <c r="Q10" s="2" t="s">
        <v>8</v>
      </c>
    </row>
    <row r="11" spans="1:18">
      <c r="A11" s="3">
        <v>9</v>
      </c>
      <c r="B11" s="6">
        <v>427383</v>
      </c>
      <c r="C11" s="23">
        <v>1</v>
      </c>
      <c r="D11" s="23">
        <v>3</v>
      </c>
      <c r="E11" s="23">
        <v>0</v>
      </c>
      <c r="F11" s="23">
        <v>4</v>
      </c>
      <c r="G11" s="23">
        <v>2.5</v>
      </c>
      <c r="H11" s="23">
        <v>2.5</v>
      </c>
      <c r="I11" s="23">
        <v>3.5</v>
      </c>
      <c r="J11" s="23">
        <v>2</v>
      </c>
      <c r="K11" s="26">
        <f>SUM(C11:J11)</f>
        <v>18.5</v>
      </c>
      <c r="L11" s="26">
        <f>$L$22-Tabel36262357891023[[#This Row],[aantal fouten]]</f>
        <v>42.5</v>
      </c>
      <c r="M11" s="27">
        <f>ROUND(IF(($P$3&gt;=1),MIN(($P$3+(($L11*9)/$L$22)),(1+((($L11*9)/$L$22)*2)),(10-(((($L$22-$L11)*9)/$L$22)*0.5))),MAX(($P$3+(($L11*9)/$L$22)),(1+((($L11*9)/$L$22)*0.5)),(10-(((($L$22-$L11)*9)/$L$22)*2)))),1)</f>
        <v>6.3</v>
      </c>
      <c r="N11" s="32">
        <f>(Tabel36262357891023[[#This Row],[cijfer eindtoets 2]]+Tabel3626235789102[[#This Row],[cijfer eindtoets 1]])/2</f>
        <v>5.9</v>
      </c>
      <c r="P11" s="15">
        <v>4</v>
      </c>
      <c r="Q11" s="2" t="s">
        <v>4</v>
      </c>
    </row>
    <row r="12" spans="1:18">
      <c r="A12" s="3">
        <v>10</v>
      </c>
      <c r="B12" s="6">
        <v>427485</v>
      </c>
      <c r="C12" s="23"/>
      <c r="D12" s="23">
        <v>3</v>
      </c>
      <c r="E12" s="23">
        <v>1</v>
      </c>
      <c r="F12" s="23">
        <v>2</v>
      </c>
      <c r="G12" s="23">
        <v>4</v>
      </c>
      <c r="H12" s="23">
        <v>2</v>
      </c>
      <c r="I12" s="23">
        <v>3.5</v>
      </c>
      <c r="J12" s="23">
        <v>7</v>
      </c>
      <c r="K12" s="26">
        <f>SUM(C12:J12)</f>
        <v>22.5</v>
      </c>
      <c r="L12" s="26">
        <f>$L$22-Tabel36262357891023[[#This Row],[aantal fouten]]</f>
        <v>38.5</v>
      </c>
      <c r="M12" s="27">
        <v>5.4</v>
      </c>
      <c r="N12" s="32">
        <f>(Tabel36262357891023[[#This Row],[cijfer eindtoets 2]]+Tabel3626235789102[[#This Row],[cijfer eindtoets 1]])/2</f>
        <v>5.65</v>
      </c>
      <c r="P12" s="16">
        <v>5</v>
      </c>
      <c r="Q12" s="2" t="s">
        <v>1</v>
      </c>
    </row>
    <row r="13" spans="1:18">
      <c r="A13" s="3">
        <v>11</v>
      </c>
      <c r="B13" s="6">
        <v>427499</v>
      </c>
      <c r="C13" s="23">
        <v>2</v>
      </c>
      <c r="D13" s="23">
        <v>2</v>
      </c>
      <c r="E13" s="23">
        <v>0.25</v>
      </c>
      <c r="F13" s="23">
        <v>1</v>
      </c>
      <c r="G13" s="23">
        <v>2</v>
      </c>
      <c r="H13" s="23">
        <v>1</v>
      </c>
      <c r="I13" s="23">
        <v>2</v>
      </c>
      <c r="J13" s="23">
        <v>2</v>
      </c>
      <c r="K13" s="26">
        <f t="shared" ref="K13:K19" si="2">SUM(C13:J13)</f>
        <v>12.25</v>
      </c>
      <c r="L13" s="26">
        <f>$L$22-Tabel36262357891023[[#This Row],[aantal fouten]]</f>
        <v>48.75</v>
      </c>
      <c r="M13" s="27">
        <f t="shared" ref="M13:M19" si="3">ROUND(IF(($P$3&gt;=1),MIN(($P$3+(($L13*9)/$L$22)),(1+((($L13*9)/$L$22)*2)),(10-(((($L$22-$L13)*9)/$L$22)*0.5))),MAX(($P$3+(($L13*9)/$L$22)),(1+((($L13*9)/$L$22)*0.5)),(10-(((($L$22-$L13)*9)/$L$22)*2)))),1)</f>
        <v>7.2</v>
      </c>
      <c r="N13" s="32">
        <f>(Tabel36262357891023[[#This Row],[cijfer eindtoets 2]]+Tabel3626235789102[[#This Row],[cijfer eindtoets 1]])/2</f>
        <v>7.15</v>
      </c>
      <c r="P13" s="18">
        <v>7</v>
      </c>
      <c r="Q13" s="2" t="s">
        <v>6</v>
      </c>
    </row>
    <row r="14" spans="1:18">
      <c r="A14" s="3">
        <v>12</v>
      </c>
      <c r="B14" s="6">
        <v>427533</v>
      </c>
      <c r="C14" s="23">
        <v>1</v>
      </c>
      <c r="D14" s="23">
        <v>4</v>
      </c>
      <c r="E14" s="23">
        <v>0.75</v>
      </c>
      <c r="F14" s="23">
        <v>4.5</v>
      </c>
      <c r="G14" s="23">
        <v>3</v>
      </c>
      <c r="H14" s="23">
        <v>5</v>
      </c>
      <c r="I14" s="23">
        <v>5.5</v>
      </c>
      <c r="J14" s="23">
        <v>6</v>
      </c>
      <c r="K14" s="26">
        <f t="shared" si="2"/>
        <v>29.75</v>
      </c>
      <c r="L14" s="26">
        <f>$L$22-Tabel36262357891023[[#This Row],[aantal fouten]]</f>
        <v>31.25</v>
      </c>
      <c r="M14" s="27">
        <f t="shared" si="3"/>
        <v>4.5999999999999996</v>
      </c>
      <c r="N14" s="32">
        <f>(Tabel36262357891023[[#This Row],[cijfer eindtoets 2]]+Tabel3626235789102[[#This Row],[cijfer eindtoets 1]])/2</f>
        <v>5.0999999999999996</v>
      </c>
      <c r="P14" s="19">
        <v>8</v>
      </c>
      <c r="Q14" s="2" t="s">
        <v>7</v>
      </c>
    </row>
    <row r="15" spans="1:18">
      <c r="A15" s="3">
        <v>13</v>
      </c>
      <c r="B15" s="6">
        <v>427613</v>
      </c>
      <c r="C15" s="23">
        <v>3</v>
      </c>
      <c r="D15" s="23">
        <v>5</v>
      </c>
      <c r="E15" s="23">
        <v>2.5</v>
      </c>
      <c r="F15" s="23">
        <v>1.5</v>
      </c>
      <c r="G15" s="23">
        <v>4.5</v>
      </c>
      <c r="H15" s="23">
        <v>3</v>
      </c>
      <c r="I15" s="23">
        <v>11.5</v>
      </c>
      <c r="J15" s="23">
        <v>7</v>
      </c>
      <c r="K15" s="26">
        <f t="shared" si="2"/>
        <v>38</v>
      </c>
      <c r="L15" s="26">
        <f>$L$22-Tabel36262357891023[[#This Row],[aantal fouten]]</f>
        <v>23</v>
      </c>
      <c r="M15" s="27">
        <f t="shared" si="3"/>
        <v>3.4</v>
      </c>
      <c r="N15" s="33">
        <f>(Tabel36262357891023[[#This Row],[cijfer eindtoets 2]]+Tabel3626235789102[[#This Row],[cijfer eindtoets 1]])/2</f>
        <v>4.5</v>
      </c>
      <c r="P15" s="20">
        <v>10</v>
      </c>
      <c r="Q15" s="2" t="s">
        <v>5</v>
      </c>
    </row>
    <row r="16" spans="1:18">
      <c r="A16" s="3">
        <v>14</v>
      </c>
      <c r="B16" s="6">
        <v>428020</v>
      </c>
      <c r="C16" s="23">
        <v>2</v>
      </c>
      <c r="D16" s="23">
        <v>5</v>
      </c>
      <c r="E16" s="23">
        <v>6</v>
      </c>
      <c r="F16" s="23">
        <v>3.25</v>
      </c>
      <c r="G16" s="23">
        <v>2</v>
      </c>
      <c r="H16" s="23">
        <v>2</v>
      </c>
      <c r="I16" s="23">
        <v>5.5</v>
      </c>
      <c r="J16" s="23">
        <v>7</v>
      </c>
      <c r="K16" s="26">
        <f t="shared" si="2"/>
        <v>32.75</v>
      </c>
      <c r="L16" s="26">
        <f>$L$22-Tabel36262357891023[[#This Row],[aantal fouten]]</f>
        <v>28.25</v>
      </c>
      <c r="M16" s="27">
        <f t="shared" si="3"/>
        <v>4.2</v>
      </c>
      <c r="N16" s="32">
        <f>(Tabel36262357891023[[#This Row],[cijfer eindtoets 2]]+Tabel3626235789102[[#This Row],[cijfer eindtoets 1]])/2</f>
        <v>4.9000000000000004</v>
      </c>
    </row>
    <row r="17" spans="1:16">
      <c r="A17" s="3">
        <v>15</v>
      </c>
      <c r="B17" s="6">
        <v>428024</v>
      </c>
      <c r="C17" s="23">
        <v>3</v>
      </c>
      <c r="D17" s="23">
        <v>3</v>
      </c>
      <c r="E17" s="23">
        <v>0.25</v>
      </c>
      <c r="F17" s="23">
        <v>2.5</v>
      </c>
      <c r="G17" s="23">
        <v>3</v>
      </c>
      <c r="H17" s="23">
        <v>3</v>
      </c>
      <c r="I17" s="23">
        <v>10.75</v>
      </c>
      <c r="J17" s="23">
        <v>8</v>
      </c>
      <c r="K17" s="26">
        <f t="shared" si="2"/>
        <v>33.5</v>
      </c>
      <c r="L17" s="26">
        <f>$L$22-Tabel36262357891023[[#This Row],[aantal fouten]]</f>
        <v>27.5</v>
      </c>
      <c r="M17" s="27">
        <f t="shared" si="3"/>
        <v>4.0999999999999996</v>
      </c>
      <c r="N17" s="32">
        <f>(Tabel36262357891023[[#This Row],[cijfer eindtoets 2]]+Tabel3626235789102[[#This Row],[cijfer eindtoets 1]])/2</f>
        <v>5.15</v>
      </c>
      <c r="P17" s="25"/>
    </row>
    <row r="18" spans="1:16">
      <c r="A18" s="3">
        <v>16</v>
      </c>
      <c r="B18" s="6">
        <v>428039</v>
      </c>
      <c r="C18" s="23">
        <v>1</v>
      </c>
      <c r="D18" s="23">
        <v>4</v>
      </c>
      <c r="E18" s="23">
        <v>1.5</v>
      </c>
      <c r="F18" s="23">
        <v>1.5</v>
      </c>
      <c r="G18" s="23">
        <v>1</v>
      </c>
      <c r="H18" s="23">
        <v>1.5</v>
      </c>
      <c r="I18" s="23">
        <v>3</v>
      </c>
      <c r="J18" s="23">
        <v>4</v>
      </c>
      <c r="K18" s="26">
        <f t="shared" si="2"/>
        <v>17.5</v>
      </c>
      <c r="L18" s="26">
        <f>$L$22-Tabel36262357891023[[#This Row],[aantal fouten]]</f>
        <v>43.5</v>
      </c>
      <c r="M18" s="27">
        <f t="shared" si="3"/>
        <v>6.4</v>
      </c>
      <c r="N18" s="33">
        <f>(Tabel36262357891023[[#This Row],[cijfer eindtoets 2]]+Tabel3626235789102[[#This Row],[cijfer eindtoets 1]])/2</f>
        <v>6.5</v>
      </c>
      <c r="P18" s="25"/>
    </row>
    <row r="19" spans="1:16">
      <c r="A19" s="3">
        <v>17</v>
      </c>
      <c r="B19" s="6">
        <v>428042</v>
      </c>
      <c r="C19" s="23"/>
      <c r="D19" s="23">
        <v>2</v>
      </c>
      <c r="E19" s="23">
        <v>1.66</v>
      </c>
      <c r="F19" s="23">
        <v>4</v>
      </c>
      <c r="G19" s="23">
        <v>3</v>
      </c>
      <c r="H19" s="23">
        <v>1.5</v>
      </c>
      <c r="I19" s="23">
        <v>4</v>
      </c>
      <c r="J19" s="23">
        <v>5</v>
      </c>
      <c r="K19" s="26">
        <f t="shared" si="2"/>
        <v>21.16</v>
      </c>
      <c r="L19" s="26">
        <f>$L$22-Tabel36262357891023[[#This Row],[aantal fouten]]</f>
        <v>39.840000000000003</v>
      </c>
      <c r="M19" s="27">
        <f t="shared" si="3"/>
        <v>5.9</v>
      </c>
      <c r="N19" s="32">
        <f>(Tabel36262357891023[[#This Row],[cijfer eindtoets 2]]+Tabel3626235789102[[#This Row],[cijfer eindtoets 1]])/2</f>
        <v>5.2</v>
      </c>
      <c r="P19" s="25"/>
    </row>
    <row r="20" spans="1:16">
      <c r="A20" s="3">
        <v>18</v>
      </c>
      <c r="B20" s="6">
        <v>428043</v>
      </c>
      <c r="C20" s="23">
        <v>0</v>
      </c>
      <c r="D20" s="23">
        <v>1</v>
      </c>
      <c r="E20" s="23">
        <v>0</v>
      </c>
      <c r="F20" s="23">
        <v>2</v>
      </c>
      <c r="G20" s="23">
        <v>0</v>
      </c>
      <c r="H20" s="23">
        <v>1</v>
      </c>
      <c r="I20" s="23">
        <v>1.25</v>
      </c>
      <c r="J20" s="23">
        <v>2</v>
      </c>
      <c r="K20" s="26">
        <f>SUM(C20:J20)</f>
        <v>7.25</v>
      </c>
      <c r="L20" s="26">
        <f>$L$22-Tabel36262357891023[[#This Row],[aantal fouten]]</f>
        <v>53.75</v>
      </c>
      <c r="M20" s="27">
        <f>ROUND(IF(($P$3&gt;=1),MIN(($P$3+(($L20*9)/$L$22)),(1+((($L20*9)/$L$22)*2)),(10-(((($L$22-$L20)*9)/$L$22)*0.5))),MAX(($P$3+(($L20*9)/$L$22)),(1+((($L20*9)/$L$22)*0.5)),(10-(((($L$22-$L20)*9)/$L$22)*2)))),1)</f>
        <v>7.9</v>
      </c>
      <c r="N20" s="32">
        <f>(Tabel36262357891023[[#This Row],[cijfer eindtoets 2]]+Tabel3626235789102[[#This Row],[cijfer eindtoets 1]])/2</f>
        <v>8</v>
      </c>
      <c r="P20" s="25"/>
    </row>
    <row r="21" spans="1:16">
      <c r="B21" s="9" t="s">
        <v>12</v>
      </c>
      <c r="C21" s="26">
        <f t="shared" ref="C21:N21" si="4">AVERAGE(C3:C20)</f>
        <v>1.8</v>
      </c>
      <c r="D21" s="26">
        <f t="shared" si="4"/>
        <v>2.7777777777777777</v>
      </c>
      <c r="E21" s="26">
        <f t="shared" si="4"/>
        <v>1.106111111111111</v>
      </c>
      <c r="F21" s="26">
        <f t="shared" si="4"/>
        <v>3.0694444444444446</v>
      </c>
      <c r="G21" s="26">
        <f t="shared" si="4"/>
        <v>2.5555555555555554</v>
      </c>
      <c r="H21" s="26">
        <f t="shared" si="4"/>
        <v>2.1388888888888888</v>
      </c>
      <c r="I21" s="26">
        <f t="shared" si="4"/>
        <v>4.666666666666667</v>
      </c>
      <c r="J21" s="26">
        <f t="shared" si="4"/>
        <v>5.0555555555555554</v>
      </c>
      <c r="K21" s="26">
        <f t="shared" si="4"/>
        <v>22.87</v>
      </c>
      <c r="L21" s="26">
        <f t="shared" si="4"/>
        <v>38.130000000000003</v>
      </c>
      <c r="M21" s="26">
        <f t="shared" si="4"/>
        <v>5.6222222222222227</v>
      </c>
      <c r="N21" s="26">
        <f t="shared" si="4"/>
        <v>5.8083333333333336</v>
      </c>
    </row>
    <row r="22" spans="1:16">
      <c r="B22" s="9" t="s">
        <v>11</v>
      </c>
      <c r="C22" s="25">
        <v>4</v>
      </c>
      <c r="D22" s="25">
        <v>8</v>
      </c>
      <c r="E22" s="25">
        <v>6</v>
      </c>
      <c r="F22" s="25">
        <v>7</v>
      </c>
      <c r="G22" s="25">
        <v>5</v>
      </c>
      <c r="H22" s="25">
        <v>5</v>
      </c>
      <c r="I22" s="25">
        <v>17</v>
      </c>
      <c r="J22" s="25">
        <v>9</v>
      </c>
      <c r="K22" s="25">
        <f>L22</f>
        <v>61</v>
      </c>
      <c r="L22" s="25">
        <f>SUM(C22:J22)</f>
        <v>61</v>
      </c>
      <c r="M22" s="25">
        <v>10</v>
      </c>
    </row>
    <row r="23" spans="1:16">
      <c r="C23" s="22">
        <f>C22/3</f>
        <v>1.3333333333333333</v>
      </c>
      <c r="D23" s="22">
        <f t="shared" ref="D23:J23" si="5">D22/3</f>
        <v>2.6666666666666665</v>
      </c>
      <c r="E23" s="22">
        <f t="shared" si="5"/>
        <v>2</v>
      </c>
      <c r="F23" s="22">
        <f t="shared" si="5"/>
        <v>2.3333333333333335</v>
      </c>
      <c r="G23" s="22">
        <f t="shared" si="5"/>
        <v>1.6666666666666667</v>
      </c>
      <c r="H23" s="22">
        <f t="shared" si="5"/>
        <v>1.6666666666666667</v>
      </c>
      <c r="I23" s="22">
        <f t="shared" si="5"/>
        <v>5.666666666666667</v>
      </c>
      <c r="J23" s="22">
        <f t="shared" si="5"/>
        <v>3</v>
      </c>
    </row>
    <row r="33" spans="15:15">
      <c r="O33" s="25"/>
    </row>
  </sheetData>
  <phoneticPr fontId="24" type="noConversion"/>
  <conditionalFormatting sqref="I3:J20">
    <cfRule type="colorScale" priority="20">
      <colorScale>
        <cfvo type="num" val="0"/>
        <cfvo type="num" val="$I$23"/>
        <cfvo type="num" val="$I$22"/>
        <color rgb="FF00B050"/>
        <color rgb="FFFFFF00"/>
        <color rgb="FFFF0000"/>
      </colorScale>
    </cfRule>
    <cfRule type="colorScale" priority="23">
      <colorScale>
        <cfvo type="num" val="0"/>
        <cfvo type="num" val="$I$23"/>
        <cfvo type="num" val="5"/>
        <color rgb="FF00B050"/>
        <color rgb="FFFFFF00"/>
        <color rgb="FFFF0000"/>
      </colorScale>
    </cfRule>
  </conditionalFormatting>
  <conditionalFormatting sqref="P6:P9 P11:P15">
    <cfRule type="colorScale" priority="24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25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C3:F20">
    <cfRule type="colorScale" priority="19">
      <colorScale>
        <cfvo type="num" val="0"/>
        <cfvo type="num" val="$C$23"/>
        <cfvo type="num" val="$C$22"/>
        <color rgb="FF00B050"/>
        <color rgb="FFFFFF00"/>
        <color rgb="FFFF0000"/>
      </colorScale>
    </cfRule>
    <cfRule type="colorScale" priority="26">
      <colorScale>
        <cfvo type="num" val="0"/>
        <cfvo type="num" val="$C$23"/>
        <cfvo type="num" val="$C$22"/>
        <color rgb="FF00B050"/>
        <color rgb="FFFFFF00"/>
        <color rgb="FFFF0000"/>
      </colorScale>
    </cfRule>
  </conditionalFormatting>
  <conditionalFormatting sqref="G3:H20">
    <cfRule type="colorScale" priority="4">
      <colorScale>
        <cfvo type="num" val="0"/>
        <cfvo type="num" val="$G$23"/>
        <cfvo type="num" val="$G$22"/>
        <color rgb="FF00B050"/>
        <color rgb="FFFFFF00"/>
        <color rgb="FFFF0000"/>
      </colorScale>
    </cfRule>
    <cfRule type="colorScale" priority="18">
      <colorScale>
        <cfvo type="num" val="0"/>
        <cfvo type="num" val="$G$23"/>
        <cfvo type="num" val="$G$22"/>
        <color rgb="FF00B050"/>
        <color rgb="FFFFFF00"/>
        <color rgb="FFFF0000"/>
      </colorScale>
    </cfRule>
    <cfRule type="colorScale" priority="27">
      <colorScale>
        <cfvo type="num" val="0"/>
        <cfvo type="num" val="$G$23"/>
        <cfvo type="num" val="$G$22"/>
        <color rgb="FF00B050"/>
        <color rgb="FFFFFF00"/>
        <color rgb="FFFF0000"/>
      </colorScale>
    </cfRule>
  </conditionalFormatting>
  <conditionalFormatting sqref="C3:C20">
    <cfRule type="colorScale" priority="8">
      <colorScale>
        <cfvo type="num" val="0"/>
        <cfvo type="num" val="$C$23"/>
        <cfvo type="num" val="$C$22"/>
        <color rgb="FF00B050"/>
        <color rgb="FFFFFF00"/>
        <color rgb="FFFF0000"/>
      </colorScale>
    </cfRule>
    <cfRule type="colorScale" priority="17">
      <colorScale>
        <cfvo type="num" val="0"/>
        <cfvo type="num" val="$C$23"/>
        <cfvo type="num" val="$C$22"/>
        <color rgb="FF00B050"/>
        <color rgb="FFFFFF00"/>
        <color rgb="FFFF0000"/>
      </colorScale>
    </cfRule>
  </conditionalFormatting>
  <conditionalFormatting sqref="D3:H20">
    <cfRule type="colorScale" priority="16">
      <colorScale>
        <cfvo type="num" val="0"/>
        <cfvo type="num" val="$D$23"/>
        <cfvo type="num" val="$D$22"/>
        <color rgb="FF00B050"/>
        <color rgb="FFFFFF00"/>
        <color rgb="FFFF0000"/>
      </colorScale>
    </cfRule>
  </conditionalFormatting>
  <conditionalFormatting sqref="F3:F20">
    <cfRule type="colorScale" priority="5">
      <colorScale>
        <cfvo type="num" val="0"/>
        <cfvo type="num" val="$F$23"/>
        <cfvo type="num" val="$F$22"/>
        <color rgb="FF00B050"/>
        <color rgb="FFFFFF00"/>
        <color rgb="FFFF0000"/>
      </colorScale>
    </cfRule>
    <cfRule type="colorScale" priority="15">
      <colorScale>
        <cfvo type="num" val="0"/>
        <cfvo type="num" val="$F$23"/>
        <cfvo type="num" val="$F$22"/>
        <color rgb="FF00B050"/>
        <color rgb="FFFFFF00"/>
        <color rgb="FFFF0000"/>
      </colorScale>
    </cfRule>
  </conditionalFormatting>
  <conditionalFormatting sqref="J3:J20">
    <cfRule type="colorScale" priority="1">
      <colorScale>
        <cfvo type="num" val="0"/>
        <cfvo type="num" val="$J$23"/>
        <cfvo type="num" val="$J$22"/>
        <color rgb="FF00B050"/>
        <color rgb="FFFFFF00"/>
        <color rgb="FFFF0000"/>
      </colorScale>
    </cfRule>
    <cfRule type="colorScale" priority="9">
      <colorScale>
        <cfvo type="num" val="0"/>
        <cfvo type="num" val="$J$23"/>
        <cfvo type="num" val="$J$22"/>
        <color rgb="FF00B050"/>
        <color rgb="FFFFFF00"/>
        <color rgb="FFFF0000"/>
      </colorScale>
    </cfRule>
    <cfRule type="colorScale" priority="42">
      <colorScale>
        <cfvo type="num" val="0"/>
        <cfvo type="num" val="$J$23"/>
        <cfvo type="num" val="$J$22"/>
        <color rgb="FF00B050"/>
        <color rgb="FFFFFF00"/>
        <color rgb="FFFF0000"/>
      </colorScale>
    </cfRule>
    <cfRule type="colorScale" priority="43">
      <colorScale>
        <cfvo type="num" val="0"/>
        <cfvo type="num" val="$J$23"/>
        <cfvo type="num" val="$J$22"/>
        <color rgb="FF00B050"/>
        <color rgb="FFFFFF00"/>
        <color rgb="FFFF0000"/>
      </colorScale>
    </cfRule>
    <cfRule type="colorScale" priority="44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45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E20">
    <cfRule type="colorScale" priority="14">
      <colorScale>
        <cfvo type="num" val="0"/>
        <cfvo type="num" val="$C$23"/>
        <cfvo type="num" val="$C$22"/>
        <color rgb="FF00B050"/>
        <color rgb="FFFFFF00"/>
        <color rgb="FFFF0000"/>
      </colorScale>
    </cfRule>
  </conditionalFormatting>
  <conditionalFormatting sqref="D3:D20">
    <cfRule type="colorScale" priority="7">
      <colorScale>
        <cfvo type="num" val="0"/>
        <cfvo type="num" val="$D$23"/>
        <cfvo type="num" val="$D$22"/>
        <color rgb="FF00B050"/>
        <color rgb="FFFFFF00"/>
        <color rgb="FFFF0000"/>
      </colorScale>
    </cfRule>
    <cfRule type="colorScale" priority="13">
      <colorScale>
        <cfvo type="num" val="0"/>
        <cfvo type="num" val="$D$23"/>
        <cfvo type="num" val="$D$22"/>
        <color rgb="FF00B050"/>
        <color rgb="FFFFFF00"/>
        <color rgb="FFFF0000"/>
      </colorScale>
    </cfRule>
  </conditionalFormatting>
  <conditionalFormatting sqref="F3:H20">
    <cfRule type="colorScale" priority="12">
      <colorScale>
        <cfvo type="num" val="0"/>
        <cfvo type="num" val="$F$23"/>
        <cfvo type="num" val="$F$22"/>
        <color rgb="FF00B050"/>
        <color rgb="FFFFFF00"/>
        <color rgb="FFFF0000"/>
      </colorScale>
    </cfRule>
  </conditionalFormatting>
  <conditionalFormatting sqref="I3:I20">
    <cfRule type="colorScale" priority="3">
      <colorScale>
        <cfvo type="num" val="0"/>
        <cfvo type="num" val="$I$23"/>
        <cfvo type="num" val="$I$22"/>
        <color rgb="FF00B050"/>
        <color rgb="FFFFFF00"/>
        <color rgb="FFFF0000"/>
      </colorScale>
    </cfRule>
    <cfRule type="colorScale" priority="11">
      <colorScale>
        <cfvo type="num" val="0"/>
        <cfvo type="num" val="$I$23"/>
        <cfvo type="num" val="$I$22"/>
        <color rgb="FF00B050"/>
        <color rgb="FFFFFF00"/>
        <color rgb="FFFF0000"/>
      </colorScale>
    </cfRule>
  </conditionalFormatting>
  <conditionalFormatting sqref="I3:J20">
    <cfRule type="colorScale" priority="72">
      <colorScale>
        <cfvo type="num" val="0"/>
        <cfvo type="percent" val="&quot;33.3&quot;"/>
        <cfvo type="num" val="10"/>
        <color rgb="FF00B050"/>
        <color rgb="FFFFFF00"/>
        <color rgb="FFFF0000"/>
      </colorScale>
    </cfRule>
    <cfRule type="colorScale" priority="73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I3:J20">
    <cfRule type="colorScale" priority="76">
      <colorScale>
        <cfvo type="num" val="0"/>
        <cfvo type="percent" val="33.299999999999997"/>
        <cfvo type="num" val="15"/>
        <color rgb="FF00B050"/>
        <color rgb="FFFFFF00"/>
        <color rgb="FFFF0000"/>
      </colorScale>
    </cfRule>
    <cfRule type="colorScale" priority="77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I3:J20">
    <cfRule type="colorScale" priority="80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81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I3:J20">
    <cfRule type="colorScale" priority="84">
      <colorScale>
        <cfvo type="num" val="0"/>
        <cfvo type="formula" val="$C$22/3"/>
        <cfvo type="num" val="10"/>
        <color rgb="FF00B050"/>
        <color rgb="FFFFFF00"/>
        <color rgb="FFFF0000"/>
      </colorScale>
    </cfRule>
    <cfRule type="colorScale" priority="85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86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I3:I20">
    <cfRule type="colorScale" priority="90">
      <colorScale>
        <cfvo type="num" val="0"/>
        <cfvo type="num" val="$I$23"/>
        <cfvo type="num" val="$I$22"/>
        <color rgb="FF00B050"/>
        <color rgb="FFFFFF00"/>
        <color rgb="FFFF0000"/>
      </colorScale>
    </cfRule>
    <cfRule type="colorScale" priority="91">
      <colorScale>
        <cfvo type="num" val="0"/>
        <cfvo type="num" val="$I$23"/>
        <cfvo type="num" val="$I$22"/>
        <color rgb="FF00B050"/>
        <color rgb="FFFFFF00"/>
        <color rgb="FFFF0000"/>
      </colorScale>
    </cfRule>
    <cfRule type="colorScale" priority="92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93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:E20">
    <cfRule type="colorScale" priority="6">
      <colorScale>
        <cfvo type="num" val="0"/>
        <cfvo type="num" val="$E$23"/>
        <cfvo type="num" val="$E$22"/>
        <color rgb="FF00B050"/>
        <color rgb="FFFFFF00"/>
        <color rgb="FFFF0000"/>
      </colorScale>
    </cfRule>
  </conditionalFormatting>
  <pageMargins left="0.7" right="0.7" top="0.75" bottom="0.75" header="0.3" footer="0.3"/>
  <pageSetup paperSize="9" scale="76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3"/>
  <sheetViews>
    <sheetView zoomScaleNormal="100" workbookViewId="0">
      <pane ySplit="2" topLeftCell="A3" activePane="bottomLeft" state="frozen"/>
      <selection pane="bottomLeft"/>
    </sheetView>
  </sheetViews>
  <sheetFormatPr defaultColWidth="9.140625" defaultRowHeight="15"/>
  <cols>
    <col min="1" max="1" width="6.28515625" style="25" customWidth="1"/>
    <col min="2" max="2" width="15.42578125" style="25" customWidth="1"/>
    <col min="3" max="11" width="8.7109375" style="2" customWidth="1"/>
    <col min="12" max="14" width="8.7109375" style="25" customWidth="1"/>
    <col min="15" max="15" width="20.7109375" style="2" customWidth="1"/>
    <col min="16" max="16" width="3.5703125" style="2" bestFit="1" customWidth="1"/>
    <col min="17" max="16384" width="9.140625" style="2"/>
  </cols>
  <sheetData>
    <row r="1" spans="1:18" ht="15.75">
      <c r="A1" s="29"/>
      <c r="C1" s="1" t="s">
        <v>18</v>
      </c>
      <c r="D1" s="1"/>
      <c r="E1" s="1"/>
      <c r="F1" s="1"/>
    </row>
    <row r="2" spans="1:18" s="6" customFormat="1" ht="143.25" customHeight="1">
      <c r="A2" s="3" t="s">
        <v>23</v>
      </c>
      <c r="B2" s="35" t="s">
        <v>10</v>
      </c>
      <c r="C2" s="4" t="s">
        <v>20</v>
      </c>
      <c r="D2" s="4" t="s">
        <v>17</v>
      </c>
      <c r="E2" s="4" t="s">
        <v>21</v>
      </c>
      <c r="F2" s="4" t="s">
        <v>24</v>
      </c>
      <c r="G2" s="4" t="s">
        <v>25</v>
      </c>
      <c r="H2" s="4" t="s">
        <v>26</v>
      </c>
      <c r="I2" s="4" t="s">
        <v>15</v>
      </c>
      <c r="J2" s="28" t="s">
        <v>27</v>
      </c>
      <c r="K2" s="28" t="s">
        <v>22</v>
      </c>
      <c r="L2" s="5" t="s">
        <v>9</v>
      </c>
      <c r="M2" s="5" t="s">
        <v>14</v>
      </c>
      <c r="N2" s="5" t="s">
        <v>19</v>
      </c>
    </row>
    <row r="3" spans="1:18">
      <c r="A3" s="3">
        <v>1</v>
      </c>
      <c r="B3" s="6">
        <v>424154</v>
      </c>
      <c r="C3" s="23">
        <v>3</v>
      </c>
      <c r="D3" s="23">
        <v>5</v>
      </c>
      <c r="E3" s="23">
        <v>1.5</v>
      </c>
      <c r="F3" s="23">
        <v>2</v>
      </c>
      <c r="G3" s="23">
        <v>1</v>
      </c>
      <c r="H3" s="23">
        <v>1</v>
      </c>
      <c r="I3" s="23">
        <v>5.5</v>
      </c>
      <c r="J3" s="23">
        <v>2.25</v>
      </c>
      <c r="K3" s="23">
        <v>4</v>
      </c>
      <c r="L3" s="26">
        <f t="shared" ref="L3:L19" si="0">SUM(C3:K3)</f>
        <v>25.25</v>
      </c>
      <c r="M3" s="26">
        <f>$M$22-Tabel3626235789102[[#This Row],[aantal fouten]]</f>
        <v>34.75</v>
      </c>
      <c r="N3" s="27">
        <f>ROUND(IF(($P$3&gt;=1),MIN(($P$3+(($M3*9)/$M$22)),(1+((($M3*9)/$M$22)*2)),(10-(((($M$22-$M3)*9)/$M$22)*0.5))),MAX(($P$3+(($M3*9)/$M$22)),(1+((($M3*9)/$M$22)*0.5)),(10-(((($M$22-$M3)*9)/$M$22)*2)))),1)</f>
        <v>5.2</v>
      </c>
      <c r="O3" s="7" t="s">
        <v>13</v>
      </c>
      <c r="P3" s="26">
        <v>0</v>
      </c>
      <c r="Q3" s="8"/>
    </row>
    <row r="4" spans="1:18">
      <c r="A4" s="3">
        <v>2</v>
      </c>
      <c r="B4" s="6">
        <v>424888</v>
      </c>
      <c r="C4" s="23"/>
      <c r="D4" s="23">
        <v>4</v>
      </c>
      <c r="E4" s="23">
        <v>6</v>
      </c>
      <c r="F4" s="23">
        <v>0.5</v>
      </c>
      <c r="G4" s="23">
        <v>3</v>
      </c>
      <c r="H4" s="23">
        <v>2</v>
      </c>
      <c r="I4" s="23">
        <v>7.25</v>
      </c>
      <c r="J4" s="23">
        <v>1.5</v>
      </c>
      <c r="K4" s="23">
        <v>3</v>
      </c>
      <c r="L4" s="26">
        <f t="shared" si="0"/>
        <v>27.25</v>
      </c>
      <c r="M4" s="26">
        <f>$M$22-Tabel3626235789102[[#This Row],[aantal fouten]]</f>
        <v>32.75</v>
      </c>
      <c r="N4" s="27">
        <v>4.5</v>
      </c>
      <c r="O4" s="30" t="s">
        <v>28</v>
      </c>
    </row>
    <row r="5" spans="1:18">
      <c r="A5" s="3">
        <v>3</v>
      </c>
      <c r="B5" s="6">
        <v>425019</v>
      </c>
      <c r="C5" s="23">
        <v>2</v>
      </c>
      <c r="D5" s="23">
        <v>4</v>
      </c>
      <c r="E5" s="23">
        <v>1.25</v>
      </c>
      <c r="F5" s="23">
        <v>2</v>
      </c>
      <c r="G5" s="23">
        <v>0.5</v>
      </c>
      <c r="H5" s="23">
        <v>0</v>
      </c>
      <c r="I5" s="23">
        <v>3.75</v>
      </c>
      <c r="J5" s="23">
        <v>4.5</v>
      </c>
      <c r="K5" s="23">
        <v>5</v>
      </c>
      <c r="L5" s="26">
        <f t="shared" si="0"/>
        <v>23</v>
      </c>
      <c r="M5" s="26">
        <f>$M$22-Tabel3626235789102[[#This Row],[aantal fouten]]</f>
        <v>37</v>
      </c>
      <c r="N5" s="27">
        <f t="shared" ref="N5:N20" si="1">ROUND(IF(($P$3&gt;=1),MIN(($P$3+(($M5*9)/$M$22)),(1+((($M5*9)/$M$22)*2)),(10-(((($M$22-$M5)*9)/$M$22)*0.5))),MAX(($P$3+(($M5*9)/$M$22)),(1+((($M5*9)/$M$22)*0.5)),(10-(((($M$22-$M5)*9)/$M$22)*2)))),1)</f>
        <v>5.6</v>
      </c>
      <c r="O5" s="9"/>
    </row>
    <row r="6" spans="1:18">
      <c r="A6" s="3">
        <v>4</v>
      </c>
      <c r="B6" s="6">
        <v>427280</v>
      </c>
      <c r="C6" s="23">
        <v>2</v>
      </c>
      <c r="D6" s="23">
        <v>0</v>
      </c>
      <c r="E6" s="23">
        <v>0</v>
      </c>
      <c r="F6" s="23">
        <v>1</v>
      </c>
      <c r="G6" s="23">
        <v>4</v>
      </c>
      <c r="H6" s="23">
        <v>0</v>
      </c>
      <c r="I6" s="23">
        <v>2.5</v>
      </c>
      <c r="J6" s="23">
        <v>0.5</v>
      </c>
      <c r="K6" s="23">
        <v>2</v>
      </c>
      <c r="L6" s="26">
        <f t="shared" si="0"/>
        <v>12</v>
      </c>
      <c r="M6" s="26">
        <f>$M$22-Tabel3626235789102[[#This Row],[aantal fouten]]</f>
        <v>48</v>
      </c>
      <c r="N6" s="27">
        <f t="shared" si="1"/>
        <v>7.2</v>
      </c>
      <c r="P6" s="10">
        <v>0</v>
      </c>
      <c r="Q6" s="2" t="s">
        <v>16</v>
      </c>
    </row>
    <row r="7" spans="1:18">
      <c r="A7" s="3">
        <v>5</v>
      </c>
      <c r="B7" s="6">
        <v>427282</v>
      </c>
      <c r="C7" s="23">
        <v>3</v>
      </c>
      <c r="D7" s="23">
        <v>1</v>
      </c>
      <c r="E7" s="23">
        <v>0</v>
      </c>
      <c r="F7" s="23">
        <v>0.5</v>
      </c>
      <c r="G7" s="23">
        <v>0</v>
      </c>
      <c r="H7" s="23">
        <v>0</v>
      </c>
      <c r="I7" s="23">
        <v>1.25</v>
      </c>
      <c r="J7" s="23">
        <v>0</v>
      </c>
      <c r="K7" s="23">
        <v>1</v>
      </c>
      <c r="L7" s="26">
        <f t="shared" si="0"/>
        <v>6.75</v>
      </c>
      <c r="M7" s="26">
        <f>$M$22-Tabel3626235789102[[#This Row],[aantal fouten]]</f>
        <v>53.25</v>
      </c>
      <c r="N7" s="27">
        <f t="shared" si="1"/>
        <v>8</v>
      </c>
      <c r="P7" s="11">
        <v>1</v>
      </c>
      <c r="Q7" s="2" t="s">
        <v>2</v>
      </c>
      <c r="R7" s="12"/>
    </row>
    <row r="8" spans="1:18">
      <c r="A8" s="3">
        <v>6</v>
      </c>
      <c r="B8" s="6">
        <v>427290</v>
      </c>
      <c r="C8" s="23">
        <v>2</v>
      </c>
      <c r="D8" s="23">
        <v>3</v>
      </c>
      <c r="E8" s="23">
        <v>2</v>
      </c>
      <c r="F8" s="23">
        <v>1</v>
      </c>
      <c r="G8" s="23">
        <v>1.5</v>
      </c>
      <c r="H8" s="23">
        <v>0</v>
      </c>
      <c r="I8" s="23">
        <v>3.75</v>
      </c>
      <c r="J8" s="23">
        <v>1.25</v>
      </c>
      <c r="K8" s="23">
        <v>4</v>
      </c>
      <c r="L8" s="26">
        <f t="shared" si="0"/>
        <v>18.5</v>
      </c>
      <c r="M8" s="26">
        <f>$M$22-Tabel3626235789102[[#This Row],[aantal fouten]]</f>
        <v>41.5</v>
      </c>
      <c r="N8" s="27">
        <f t="shared" si="1"/>
        <v>6.2</v>
      </c>
      <c r="P8" s="13">
        <v>2</v>
      </c>
      <c r="Q8" s="2" t="s">
        <v>3</v>
      </c>
    </row>
    <row r="9" spans="1:18">
      <c r="A9" s="3">
        <v>7</v>
      </c>
      <c r="B9" s="6">
        <v>427370</v>
      </c>
      <c r="C9" s="23">
        <v>3</v>
      </c>
      <c r="D9" s="23">
        <v>1</v>
      </c>
      <c r="E9" s="23">
        <v>2</v>
      </c>
      <c r="F9" s="23">
        <v>0.5</v>
      </c>
      <c r="G9" s="23">
        <v>3</v>
      </c>
      <c r="H9" s="23">
        <v>1</v>
      </c>
      <c r="I9" s="23">
        <v>5.25</v>
      </c>
      <c r="J9" s="23">
        <v>3.75</v>
      </c>
      <c r="K9" s="23">
        <v>3</v>
      </c>
      <c r="L9" s="26">
        <f t="shared" si="0"/>
        <v>22.5</v>
      </c>
      <c r="M9" s="26">
        <f>$M$22-Tabel3626235789102[[#This Row],[aantal fouten]]</f>
        <v>37.5</v>
      </c>
      <c r="N9" s="27">
        <f t="shared" si="1"/>
        <v>5.6</v>
      </c>
      <c r="P9" s="14">
        <v>3</v>
      </c>
      <c r="Q9" s="2" t="s">
        <v>0</v>
      </c>
    </row>
    <row r="10" spans="1:18">
      <c r="A10" s="3">
        <v>8</v>
      </c>
      <c r="B10" s="6">
        <v>427379</v>
      </c>
      <c r="C10" s="23">
        <v>3</v>
      </c>
      <c r="D10" s="23">
        <v>3</v>
      </c>
      <c r="E10" s="23">
        <v>4</v>
      </c>
      <c r="F10" s="23">
        <v>4</v>
      </c>
      <c r="G10" s="23">
        <v>2.5</v>
      </c>
      <c r="H10" s="23">
        <v>2</v>
      </c>
      <c r="I10" s="23">
        <v>4.5</v>
      </c>
      <c r="J10" s="23">
        <v>3.5</v>
      </c>
      <c r="K10" s="23">
        <v>1</v>
      </c>
      <c r="L10" s="26">
        <f t="shared" si="0"/>
        <v>27.5</v>
      </c>
      <c r="M10" s="26">
        <f>$M$22-Tabel3626235789102[[#This Row],[aantal fouten]]</f>
        <v>32.5</v>
      </c>
      <c r="N10" s="27">
        <f t="shared" si="1"/>
        <v>4.9000000000000004</v>
      </c>
      <c r="P10" s="24"/>
      <c r="Q10" s="2" t="s">
        <v>8</v>
      </c>
    </row>
    <row r="11" spans="1:18">
      <c r="A11" s="3">
        <v>9</v>
      </c>
      <c r="B11" s="6">
        <v>427383</v>
      </c>
      <c r="C11" s="23">
        <v>2</v>
      </c>
      <c r="D11" s="23">
        <v>2</v>
      </c>
      <c r="E11" s="23">
        <v>0</v>
      </c>
      <c r="F11" s="23">
        <v>2.5</v>
      </c>
      <c r="G11" s="23">
        <v>3</v>
      </c>
      <c r="H11" s="23">
        <v>3</v>
      </c>
      <c r="I11" s="23">
        <v>6.5</v>
      </c>
      <c r="J11" s="23">
        <v>1.5</v>
      </c>
      <c r="K11" s="23">
        <v>3</v>
      </c>
      <c r="L11" s="26">
        <f t="shared" si="0"/>
        <v>23.5</v>
      </c>
      <c r="M11" s="26">
        <f>$M$22-Tabel3626235789102[[#This Row],[aantal fouten]]</f>
        <v>36.5</v>
      </c>
      <c r="N11" s="27">
        <f t="shared" si="1"/>
        <v>5.5</v>
      </c>
      <c r="P11" s="15">
        <v>4</v>
      </c>
      <c r="Q11" s="2" t="s">
        <v>4</v>
      </c>
    </row>
    <row r="12" spans="1:18">
      <c r="A12" s="3">
        <v>10</v>
      </c>
      <c r="B12" s="6">
        <v>427485</v>
      </c>
      <c r="C12" s="23">
        <v>0</v>
      </c>
      <c r="D12" s="23">
        <v>3</v>
      </c>
      <c r="E12" s="23">
        <v>1</v>
      </c>
      <c r="F12" s="23">
        <v>2</v>
      </c>
      <c r="G12" s="23">
        <v>0</v>
      </c>
      <c r="H12" s="23">
        <v>2</v>
      </c>
      <c r="I12" s="23">
        <v>6.75</v>
      </c>
      <c r="J12" s="23">
        <v>3</v>
      </c>
      <c r="K12" s="23">
        <v>3</v>
      </c>
      <c r="L12" s="26">
        <f t="shared" si="0"/>
        <v>20.75</v>
      </c>
      <c r="M12" s="26">
        <f>$M$22-Tabel3626235789102[[#This Row],[aantal fouten]]</f>
        <v>39.25</v>
      </c>
      <c r="N12" s="27">
        <f t="shared" si="1"/>
        <v>5.9</v>
      </c>
      <c r="P12" s="16">
        <v>5</v>
      </c>
      <c r="Q12" s="2" t="s">
        <v>1</v>
      </c>
    </row>
    <row r="13" spans="1:18">
      <c r="A13" s="3">
        <v>11</v>
      </c>
      <c r="B13" s="6">
        <v>427499</v>
      </c>
      <c r="C13" s="23">
        <v>0</v>
      </c>
      <c r="D13" s="23">
        <v>1</v>
      </c>
      <c r="E13" s="23">
        <v>0</v>
      </c>
      <c r="F13" s="23">
        <v>2</v>
      </c>
      <c r="G13" s="23">
        <v>2</v>
      </c>
      <c r="H13" s="23">
        <v>0</v>
      </c>
      <c r="I13" s="23">
        <v>1.25</v>
      </c>
      <c r="J13" s="23">
        <v>2.75</v>
      </c>
      <c r="K13" s="23">
        <v>4</v>
      </c>
      <c r="L13" s="26">
        <f t="shared" si="0"/>
        <v>13</v>
      </c>
      <c r="M13" s="26">
        <f>$M$22-Tabel3626235789102[[#This Row],[aantal fouten]]</f>
        <v>47</v>
      </c>
      <c r="N13" s="27">
        <f t="shared" si="1"/>
        <v>7.1</v>
      </c>
      <c r="P13" s="18">
        <v>7</v>
      </c>
      <c r="Q13" s="2" t="s">
        <v>6</v>
      </c>
    </row>
    <row r="14" spans="1:18">
      <c r="A14" s="3">
        <v>12</v>
      </c>
      <c r="B14" s="6">
        <v>427533</v>
      </c>
      <c r="C14" s="23">
        <v>2</v>
      </c>
      <c r="D14" s="23">
        <v>4</v>
      </c>
      <c r="E14" s="23">
        <v>1.5</v>
      </c>
      <c r="F14" s="23">
        <v>3</v>
      </c>
      <c r="G14" s="23">
        <v>3</v>
      </c>
      <c r="H14" s="23">
        <v>0</v>
      </c>
      <c r="I14" s="23">
        <v>7</v>
      </c>
      <c r="J14" s="23">
        <v>2.25</v>
      </c>
      <c r="K14" s="23">
        <v>0</v>
      </c>
      <c r="L14" s="26">
        <f t="shared" si="0"/>
        <v>22.75</v>
      </c>
      <c r="M14" s="26">
        <f>$M$22-Tabel3626235789102[[#This Row],[aantal fouten]]</f>
        <v>37.25</v>
      </c>
      <c r="N14" s="27">
        <f t="shared" si="1"/>
        <v>5.6</v>
      </c>
      <c r="P14" s="19">
        <v>8</v>
      </c>
      <c r="Q14" s="2" t="s">
        <v>7</v>
      </c>
    </row>
    <row r="15" spans="1:18">
      <c r="A15" s="3">
        <v>13</v>
      </c>
      <c r="B15" s="6">
        <v>427613</v>
      </c>
      <c r="C15" s="23">
        <v>0</v>
      </c>
      <c r="D15" s="23">
        <v>3</v>
      </c>
      <c r="E15" s="23">
        <v>1.5</v>
      </c>
      <c r="F15" s="23">
        <v>1.5</v>
      </c>
      <c r="G15" s="23">
        <v>2</v>
      </c>
      <c r="H15" s="23">
        <v>1</v>
      </c>
      <c r="I15" s="23">
        <v>7.5</v>
      </c>
      <c r="J15" s="23">
        <v>3</v>
      </c>
      <c r="K15" s="23">
        <v>3</v>
      </c>
      <c r="L15" s="26">
        <f t="shared" si="0"/>
        <v>22.5</v>
      </c>
      <c r="M15" s="26">
        <f>$M$22-Tabel3626235789102[[#This Row],[aantal fouten]]</f>
        <v>37.5</v>
      </c>
      <c r="N15" s="27">
        <f t="shared" si="1"/>
        <v>5.6</v>
      </c>
      <c r="P15" s="20">
        <v>10</v>
      </c>
      <c r="Q15" s="2" t="s">
        <v>5</v>
      </c>
    </row>
    <row r="16" spans="1:18">
      <c r="A16" s="3">
        <v>14</v>
      </c>
      <c r="B16" s="6">
        <v>428020</v>
      </c>
      <c r="C16" s="23">
        <v>1</v>
      </c>
      <c r="D16" s="23">
        <v>2</v>
      </c>
      <c r="E16" s="23">
        <v>3.25</v>
      </c>
      <c r="F16" s="23">
        <v>0.5</v>
      </c>
      <c r="G16" s="23">
        <v>1</v>
      </c>
      <c r="H16" s="23">
        <v>2</v>
      </c>
      <c r="I16" s="23">
        <v>4.75</v>
      </c>
      <c r="J16" s="23">
        <v>4.25</v>
      </c>
      <c r="K16" s="23">
        <v>4</v>
      </c>
      <c r="L16" s="26">
        <f t="shared" si="0"/>
        <v>22.75</v>
      </c>
      <c r="M16" s="26">
        <f>$M$22-Tabel3626235789102[[#This Row],[aantal fouten]]</f>
        <v>37.25</v>
      </c>
      <c r="N16" s="27">
        <f t="shared" si="1"/>
        <v>5.6</v>
      </c>
    </row>
    <row r="17" spans="1:16">
      <c r="A17" s="3">
        <v>15</v>
      </c>
      <c r="B17" s="6">
        <v>428024</v>
      </c>
      <c r="C17" s="23">
        <v>2</v>
      </c>
      <c r="D17" s="23">
        <v>2</v>
      </c>
      <c r="E17" s="23">
        <v>1</v>
      </c>
      <c r="F17" s="23">
        <v>2</v>
      </c>
      <c r="G17" s="23">
        <v>0</v>
      </c>
      <c r="H17" s="23">
        <v>1</v>
      </c>
      <c r="I17" s="23">
        <v>6.25</v>
      </c>
      <c r="J17" s="23">
        <v>2.75</v>
      </c>
      <c r="K17" s="23">
        <v>2</v>
      </c>
      <c r="L17" s="26">
        <f t="shared" si="0"/>
        <v>19</v>
      </c>
      <c r="M17" s="26">
        <f>$M$22-Tabel3626235789102[[#This Row],[aantal fouten]]</f>
        <v>41</v>
      </c>
      <c r="N17" s="27">
        <f t="shared" si="1"/>
        <v>6.2</v>
      </c>
      <c r="P17" s="25"/>
    </row>
    <row r="18" spans="1:16">
      <c r="A18" s="3">
        <v>16</v>
      </c>
      <c r="B18" s="6">
        <v>428039</v>
      </c>
      <c r="C18" s="23">
        <v>3</v>
      </c>
      <c r="D18" s="23">
        <v>0</v>
      </c>
      <c r="E18" s="23">
        <v>1</v>
      </c>
      <c r="F18" s="23">
        <v>1</v>
      </c>
      <c r="G18" s="23">
        <v>3</v>
      </c>
      <c r="H18" s="23">
        <v>0</v>
      </c>
      <c r="I18" s="23">
        <v>4</v>
      </c>
      <c r="J18" s="23">
        <v>1.25</v>
      </c>
      <c r="K18" s="23">
        <v>3</v>
      </c>
      <c r="L18" s="26">
        <f t="shared" si="0"/>
        <v>16.25</v>
      </c>
      <c r="M18" s="26">
        <f>$M$22-Tabel3626235789102[[#This Row],[aantal fouten]]</f>
        <v>43.75</v>
      </c>
      <c r="N18" s="27">
        <f t="shared" si="1"/>
        <v>6.6</v>
      </c>
      <c r="P18" s="25"/>
    </row>
    <row r="19" spans="1:16">
      <c r="A19" s="3">
        <v>17</v>
      </c>
      <c r="B19" s="6">
        <v>428042</v>
      </c>
      <c r="C19" s="23">
        <v>2</v>
      </c>
      <c r="D19" s="23">
        <v>1</v>
      </c>
      <c r="E19" s="23">
        <v>2.5</v>
      </c>
      <c r="F19" s="23">
        <v>4</v>
      </c>
      <c r="G19" s="23">
        <v>3</v>
      </c>
      <c r="H19" s="23">
        <v>3</v>
      </c>
      <c r="I19" s="23">
        <v>5.75</v>
      </c>
      <c r="J19" s="23">
        <v>4.5</v>
      </c>
      <c r="K19" s="23">
        <v>4</v>
      </c>
      <c r="L19" s="26">
        <f t="shared" si="0"/>
        <v>29.75</v>
      </c>
      <c r="M19" s="26">
        <f>$M$22-Tabel3626235789102[[#This Row],[aantal fouten]]</f>
        <v>30.25</v>
      </c>
      <c r="N19" s="27">
        <f t="shared" si="1"/>
        <v>4.5</v>
      </c>
      <c r="P19" s="25"/>
    </row>
    <row r="20" spans="1:16">
      <c r="A20" s="3">
        <v>18</v>
      </c>
      <c r="B20" s="6">
        <v>428043</v>
      </c>
      <c r="C20" s="23">
        <v>1</v>
      </c>
      <c r="D20" s="23">
        <v>0</v>
      </c>
      <c r="E20" s="23">
        <v>0</v>
      </c>
      <c r="F20" s="23">
        <v>0.5</v>
      </c>
      <c r="G20" s="23">
        <v>0</v>
      </c>
      <c r="H20" s="23">
        <v>0</v>
      </c>
      <c r="I20" s="23">
        <v>1.75</v>
      </c>
      <c r="J20" s="23">
        <v>0.25</v>
      </c>
      <c r="K20" s="23">
        <v>3</v>
      </c>
      <c r="L20" s="26">
        <f>SUM(C20:K20)</f>
        <v>6.5</v>
      </c>
      <c r="M20" s="26">
        <f>$M$22-Tabel3626235789102[[#This Row],[aantal fouten]]</f>
        <v>53.5</v>
      </c>
      <c r="N20" s="27">
        <f t="shared" si="1"/>
        <v>8.1</v>
      </c>
      <c r="P20" s="25"/>
    </row>
    <row r="21" spans="1:16">
      <c r="B21" s="9" t="s">
        <v>12</v>
      </c>
      <c r="C21" s="26">
        <f t="shared" ref="C21:N21" si="2">AVERAGE(C3:C20)</f>
        <v>1.8235294117647058</v>
      </c>
      <c r="D21" s="26">
        <f t="shared" si="2"/>
        <v>2.1666666666666665</v>
      </c>
      <c r="E21" s="26">
        <f t="shared" si="2"/>
        <v>1.5833333333333333</v>
      </c>
      <c r="F21" s="26">
        <f t="shared" si="2"/>
        <v>1.6944444444444444</v>
      </c>
      <c r="G21" s="26">
        <f t="shared" si="2"/>
        <v>1.8055555555555556</v>
      </c>
      <c r="H21" s="26">
        <f t="shared" si="2"/>
        <v>1</v>
      </c>
      <c r="I21" s="26">
        <f t="shared" si="2"/>
        <v>4.7361111111111107</v>
      </c>
      <c r="J21" s="26">
        <f t="shared" si="2"/>
        <v>2.375</v>
      </c>
      <c r="K21" s="26">
        <f t="shared" si="2"/>
        <v>2.8888888888888888</v>
      </c>
      <c r="L21" s="26">
        <f t="shared" si="2"/>
        <v>19.972222222222221</v>
      </c>
      <c r="M21" s="26">
        <f t="shared" si="2"/>
        <v>40.027777777777779</v>
      </c>
      <c r="N21" s="26">
        <f t="shared" si="2"/>
        <v>5.9944444444444436</v>
      </c>
      <c r="O21" s="25"/>
    </row>
    <row r="22" spans="1:16">
      <c r="B22" s="9" t="s">
        <v>11</v>
      </c>
      <c r="C22" s="25">
        <v>6</v>
      </c>
      <c r="D22" s="25">
        <v>8</v>
      </c>
      <c r="E22" s="25">
        <v>6</v>
      </c>
      <c r="F22" s="25">
        <v>4</v>
      </c>
      <c r="G22" s="25">
        <v>4</v>
      </c>
      <c r="H22" s="25">
        <v>4</v>
      </c>
      <c r="I22" s="25">
        <v>15.5</v>
      </c>
      <c r="J22" s="25">
        <v>6.5</v>
      </c>
      <c r="K22" s="25">
        <v>6</v>
      </c>
      <c r="L22" s="25">
        <f>M22</f>
        <v>60</v>
      </c>
      <c r="M22" s="25">
        <f>SUM(C22:K22)</f>
        <v>60</v>
      </c>
      <c r="N22" s="25">
        <v>10</v>
      </c>
    </row>
    <row r="23" spans="1:16">
      <c r="C23" s="22">
        <f>C22/3</f>
        <v>2</v>
      </c>
      <c r="D23" s="22">
        <f t="shared" ref="D23:K23" si="3">D22/3</f>
        <v>2.6666666666666665</v>
      </c>
      <c r="E23" s="22">
        <f t="shared" si="3"/>
        <v>2</v>
      </c>
      <c r="F23" s="22">
        <f t="shared" si="3"/>
        <v>1.3333333333333333</v>
      </c>
      <c r="G23" s="22">
        <f t="shared" si="3"/>
        <v>1.3333333333333333</v>
      </c>
      <c r="H23" s="22">
        <f t="shared" si="3"/>
        <v>1.3333333333333333</v>
      </c>
      <c r="I23" s="22">
        <f t="shared" si="3"/>
        <v>5.166666666666667</v>
      </c>
      <c r="J23" s="22">
        <f t="shared" si="3"/>
        <v>2.1666666666666665</v>
      </c>
      <c r="K23" s="22">
        <f t="shared" si="3"/>
        <v>2</v>
      </c>
      <c r="O23" s="11"/>
    </row>
    <row r="24" spans="1:16">
      <c r="O24" s="13"/>
    </row>
    <row r="25" spans="1:16">
      <c r="O25" s="14"/>
    </row>
    <row r="26" spans="1:16">
      <c r="O26" s="15"/>
    </row>
    <row r="27" spans="1:16">
      <c r="O27" s="16"/>
    </row>
    <row r="28" spans="1:16">
      <c r="O28" s="17"/>
    </row>
    <row r="29" spans="1:16">
      <c r="O29" s="18"/>
    </row>
    <row r="30" spans="1:16">
      <c r="O30" s="19"/>
    </row>
    <row r="31" spans="1:16">
      <c r="O31" s="20"/>
    </row>
    <row r="32" spans="1:16">
      <c r="O32" s="21"/>
    </row>
    <row r="33" spans="16:16">
      <c r="P33" s="25"/>
    </row>
  </sheetData>
  <phoneticPr fontId="22" type="noConversion"/>
  <conditionalFormatting sqref="O23:O32">
    <cfRule type="colorScale" priority="15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16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I3:K20">
    <cfRule type="colorScale" priority="14">
      <colorScale>
        <cfvo type="num" val="0"/>
        <cfvo type="num" val="$I$23"/>
        <cfvo type="num" val="$I$22"/>
        <color rgb="FF00B050"/>
        <color rgb="FFFFFF00"/>
        <color rgb="FFFF0000"/>
      </colorScale>
    </cfRule>
    <cfRule type="colorScale" priority="17">
      <colorScale>
        <cfvo type="num" val="0"/>
        <cfvo type="num" val="$I$23"/>
        <cfvo type="num" val="5"/>
        <color rgb="FF00B050"/>
        <color rgb="FFFFFF00"/>
        <color rgb="FFFF0000"/>
      </colorScale>
    </cfRule>
  </conditionalFormatting>
  <conditionalFormatting sqref="P6:P9 P11:P15">
    <cfRule type="colorScale" priority="27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28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C3:F20">
    <cfRule type="colorScale" priority="13">
      <colorScale>
        <cfvo type="num" val="0"/>
        <cfvo type="num" val="$C$23"/>
        <cfvo type="num" val="$C$22"/>
        <color rgb="FF00B050"/>
        <color rgb="FFFFFF00"/>
        <color rgb="FFFF0000"/>
      </colorScale>
    </cfRule>
    <cfRule type="colorScale" priority="37">
      <colorScale>
        <cfvo type="num" val="0"/>
        <cfvo type="num" val="$C$23"/>
        <cfvo type="num" val="$C$22"/>
        <color rgb="FF00B050"/>
        <color rgb="FFFFFF00"/>
        <color rgb="FFFF0000"/>
      </colorScale>
    </cfRule>
  </conditionalFormatting>
  <conditionalFormatting sqref="G3:H20">
    <cfRule type="colorScale" priority="12">
      <colorScale>
        <cfvo type="num" val="0"/>
        <cfvo type="num" val="$G$23"/>
        <cfvo type="num" val="$G$22"/>
        <color rgb="FF00B050"/>
        <color rgb="FFFFFF00"/>
        <color rgb="FFFF0000"/>
      </colorScale>
    </cfRule>
    <cfRule type="colorScale" priority="38">
      <colorScale>
        <cfvo type="num" val="0"/>
        <cfvo type="num" val="$G$23"/>
        <cfvo type="num" val="$G$22"/>
        <color rgb="FF00B050"/>
        <color rgb="FFFFFF00"/>
        <color rgb="FFFF0000"/>
      </colorScale>
    </cfRule>
  </conditionalFormatting>
  <conditionalFormatting sqref="C3:C20">
    <cfRule type="colorScale" priority="11">
      <colorScale>
        <cfvo type="num" val="0"/>
        <cfvo type="num" val="$C$23"/>
        <cfvo type="num" val="$C$22"/>
        <color rgb="FF00B050"/>
        <color rgb="FFFFFF00"/>
        <color rgb="FFFF0000"/>
      </colorScale>
    </cfRule>
  </conditionalFormatting>
  <conditionalFormatting sqref="D3:H20">
    <cfRule type="colorScale" priority="10">
      <colorScale>
        <cfvo type="num" val="0"/>
        <cfvo type="num" val="$D$23"/>
        <cfvo type="num" val="$D$22"/>
        <color rgb="FF00B050"/>
        <color rgb="FFFFFF00"/>
        <color rgb="FFFF0000"/>
      </colorScale>
    </cfRule>
  </conditionalFormatting>
  <conditionalFormatting sqref="F3:F20">
    <cfRule type="colorScale" priority="9">
      <colorScale>
        <cfvo type="num" val="0"/>
        <cfvo type="num" val="$F$23"/>
        <cfvo type="num" val="$F$22"/>
        <color rgb="FF00B050"/>
        <color rgb="FFFFFF00"/>
        <color rgb="FFFF0000"/>
      </colorScale>
    </cfRule>
  </conditionalFormatting>
  <conditionalFormatting sqref="I3:K20">
    <cfRule type="colorScale" priority="39">
      <colorScale>
        <cfvo type="num" val="0"/>
        <cfvo type="percent" val="&quot;33.3&quot;"/>
        <cfvo type="num" val="10"/>
        <color rgb="FF00B050"/>
        <color rgb="FFFFFF00"/>
        <color rgb="FFFF0000"/>
      </colorScale>
    </cfRule>
    <cfRule type="colorScale" priority="40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I3:K20">
    <cfRule type="colorScale" priority="41">
      <colorScale>
        <cfvo type="num" val="0"/>
        <cfvo type="percent" val="33.299999999999997"/>
        <cfvo type="num" val="15"/>
        <color rgb="FF00B050"/>
        <color rgb="FFFFFF00"/>
        <color rgb="FFFF0000"/>
      </colorScale>
    </cfRule>
    <cfRule type="colorScale" priority="42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I3:K20">
    <cfRule type="colorScale" priority="43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44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I3:K20">
    <cfRule type="colorScale" priority="45">
      <colorScale>
        <cfvo type="num" val="0"/>
        <cfvo type="formula" val="$C$22/3"/>
        <cfvo type="num" val="10"/>
        <color rgb="FF00B050"/>
        <color rgb="FFFFFF00"/>
        <color rgb="FFFF0000"/>
      </colorScale>
    </cfRule>
    <cfRule type="colorScale" priority="46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47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I3:J20">
    <cfRule type="colorScale" priority="48">
      <colorScale>
        <cfvo type="num" val="0"/>
        <cfvo type="num" val="$I$23"/>
        <cfvo type="num" val="$I$22"/>
        <color rgb="FF00B050"/>
        <color rgb="FFFFFF00"/>
        <color rgb="FFFF0000"/>
      </colorScale>
    </cfRule>
    <cfRule type="colorScale" priority="49">
      <colorScale>
        <cfvo type="num" val="0"/>
        <cfvo type="num" val="$I$23"/>
        <cfvo type="num" val="$I$22"/>
        <color rgb="FF00B050"/>
        <color rgb="FFFFFF00"/>
        <color rgb="FFFF0000"/>
      </colorScale>
    </cfRule>
    <cfRule type="colorScale" priority="50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51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:K20">
    <cfRule type="colorScale" priority="1">
      <colorScale>
        <cfvo type="num" val="0"/>
        <cfvo type="num" val="$K$23"/>
        <cfvo type="num" val="$K$22"/>
        <color rgb="FF00B050"/>
        <color rgb="FFFFFF00"/>
        <color rgb="FFFF0000"/>
      </colorScale>
    </cfRule>
    <cfRule type="colorScale" priority="53">
      <colorScale>
        <cfvo type="num" val="0"/>
        <cfvo type="num" val="$K$23"/>
        <cfvo type="num" val="$K$22"/>
        <color rgb="FF00B050"/>
        <color rgb="FFFFFF00"/>
        <color rgb="FFFF0000"/>
      </colorScale>
    </cfRule>
    <cfRule type="colorScale" priority="54">
      <colorScale>
        <cfvo type="num" val="0"/>
        <cfvo type="num" val="$K$23"/>
        <cfvo type="num" val="$K$22"/>
        <color rgb="FF00B050"/>
        <color rgb="FFFFFF00"/>
        <color rgb="FFFF0000"/>
      </colorScale>
    </cfRule>
    <cfRule type="colorScale" priority="55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56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E20">
    <cfRule type="colorScale" priority="6">
      <colorScale>
        <cfvo type="num" val="0"/>
        <cfvo type="num" val="$C$23"/>
        <cfvo type="num" val="$C$22"/>
        <color rgb="FF00B050"/>
        <color rgb="FFFFFF00"/>
        <color rgb="FFFF0000"/>
      </colorScale>
    </cfRule>
  </conditionalFormatting>
  <conditionalFormatting sqref="D3:D20">
    <cfRule type="colorScale" priority="5">
      <colorScale>
        <cfvo type="num" val="0"/>
        <cfvo type="num" val="$D$23"/>
        <cfvo type="num" val="$D$22"/>
        <color rgb="FF00B050"/>
        <color rgb="FFFFFF00"/>
        <color rgb="FFFF0000"/>
      </colorScale>
    </cfRule>
  </conditionalFormatting>
  <conditionalFormatting sqref="F3:H20">
    <cfRule type="colorScale" priority="4">
      <colorScale>
        <cfvo type="num" val="0"/>
        <cfvo type="num" val="$F$23"/>
        <cfvo type="num" val="$F$22"/>
        <color rgb="FF00B050"/>
        <color rgb="FFFFFF00"/>
        <color rgb="FFFF0000"/>
      </colorScale>
    </cfRule>
  </conditionalFormatting>
  <conditionalFormatting sqref="I3:I20">
    <cfRule type="colorScale" priority="3">
      <colorScale>
        <cfvo type="num" val="0"/>
        <cfvo type="num" val="$I$23"/>
        <cfvo type="num" val="$I$22"/>
        <color rgb="FF00B050"/>
        <color rgb="FFFFFF00"/>
        <color rgb="FFFF0000"/>
      </colorScale>
    </cfRule>
  </conditionalFormatting>
  <conditionalFormatting sqref="J3:J20">
    <cfRule type="colorScale" priority="2">
      <colorScale>
        <cfvo type="num" val="0"/>
        <cfvo type="num" val="$J$23"/>
        <cfvo type="num" val="$J$22"/>
        <color rgb="FF00B050"/>
        <color rgb="FFFFFF00"/>
        <color rgb="FFFF0000"/>
      </colorScale>
    </cfRule>
  </conditionalFormatting>
  <pageMargins left="0.7" right="0.7" top="0.75" bottom="0.75" header="0.3" footer="0.3"/>
  <pageSetup paperSize="9" scale="7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Werkwoordentoets</vt:lpstr>
      <vt:lpstr>Eindtoets 3</vt:lpstr>
      <vt:lpstr>Eindtoets 2</vt:lpstr>
      <vt:lpstr>Eindtoets 1</vt:lpstr>
    </vt:vector>
  </TitlesOfParts>
  <Company>Oostvaarders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dronkerss</dc:creator>
  <cp:lastModifiedBy>Sander</cp:lastModifiedBy>
  <cp:lastPrinted>2020-02-22T11:12:24Z</cp:lastPrinted>
  <dcterms:created xsi:type="dcterms:W3CDTF">2009-09-21T14:06:06Z</dcterms:created>
  <dcterms:modified xsi:type="dcterms:W3CDTF">2020-05-13T16:00:18Z</dcterms:modified>
</cp:coreProperties>
</file>