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Share\Website\Frans op het OVC\cijfers\"/>
    </mc:Choice>
  </mc:AlternateContent>
  <xr:revisionPtr revIDLastSave="0" documentId="13_ncr:1_{150DF8AA-7A12-4428-87E3-33CEF9C3BC1A}" xr6:coauthVersionLast="45" xr6:coauthVersionMax="45" xr10:uidLastSave="{00000000-0000-0000-0000-000000000000}"/>
  <bookViews>
    <workbookView xWindow="-120" yWindow="-120" windowWidth="29040" windowHeight="15840" tabRatio="927" xr2:uid="{00000000-000D-0000-FFFF-FFFF00000000}"/>
  </bookViews>
  <sheets>
    <sheet name="Eindtoets hfd 5" sheetId="17" r:id="rId1"/>
    <sheet name="Kijk- en luistertoets" sheetId="16" r:id="rId2"/>
    <sheet name="Eindtoets hfd 3" sheetId="15" r:id="rId3"/>
    <sheet name="Werkwoordentoets" sheetId="14" r:id="rId4"/>
    <sheet name="Eindtoets hfd 2" sheetId="13" r:id="rId5"/>
    <sheet name="Eindtoets hfd 1" sheetId="12" r:id="rId6"/>
  </sheets>
  <definedNames>
    <definedName name="_xlnm._FilterDatabase" localSheetId="5" hidden="1">'Eindtoets hfd 1'!$A$2:$M$33</definedName>
    <definedName name="_xlnm._FilterDatabase" localSheetId="4" hidden="1">'Eindtoets hfd 2'!$A$2:$M$33</definedName>
    <definedName name="_xlnm._FilterDatabase" localSheetId="2" hidden="1">'Eindtoets hfd 3'!$A$2:$M$33</definedName>
    <definedName name="_xlnm._FilterDatabase" localSheetId="0" hidden="1">'Eindtoets hfd 5'!$A$2:$M$33</definedName>
    <definedName name="_xlnm._FilterDatabase" localSheetId="1" hidden="1">'Kijk- en luistertoets'!$A$2:$G$33</definedName>
    <definedName name="_xlnm._FilterDatabase" localSheetId="3" hidden="1">Werkwoordentoets!$A$2:$O$33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6" l="1"/>
  <c r="N3" i="15" l="1"/>
  <c r="M3" i="14"/>
  <c r="N3" i="14" s="1"/>
  <c r="O3" i="14" s="1"/>
  <c r="P3" i="14" s="1"/>
  <c r="K10" i="17" l="1"/>
  <c r="K12" i="17"/>
  <c r="L12" i="17" s="1"/>
  <c r="K13" i="17"/>
  <c r="L13" i="17" s="1"/>
  <c r="K14" i="17"/>
  <c r="K15" i="17"/>
  <c r="K16" i="17"/>
  <c r="K17" i="17"/>
  <c r="K18" i="17"/>
  <c r="K19" i="17"/>
  <c r="K20" i="17"/>
  <c r="L20" i="17" s="1"/>
  <c r="K21" i="17"/>
  <c r="L21" i="17" s="1"/>
  <c r="K22" i="17"/>
  <c r="K23" i="17"/>
  <c r="J36" i="17"/>
  <c r="I36" i="17"/>
  <c r="H36" i="17"/>
  <c r="G36" i="17"/>
  <c r="F36" i="17"/>
  <c r="E36" i="17"/>
  <c r="D36" i="17"/>
  <c r="C36" i="17"/>
  <c r="L35" i="17"/>
  <c r="K35" i="17"/>
  <c r="J34" i="17"/>
  <c r="I34" i="17"/>
  <c r="H34" i="17"/>
  <c r="G34" i="17"/>
  <c r="F34" i="17"/>
  <c r="E34" i="17"/>
  <c r="D34" i="17"/>
  <c r="C34" i="17"/>
  <c r="K33" i="17"/>
  <c r="K32" i="17"/>
  <c r="K31" i="17"/>
  <c r="K30" i="17"/>
  <c r="K29" i="17"/>
  <c r="K28" i="17"/>
  <c r="K27" i="17"/>
  <c r="K25" i="17"/>
  <c r="L25" i="17" s="1"/>
  <c r="K9" i="17"/>
  <c r="K8" i="17"/>
  <c r="K7" i="17"/>
  <c r="K6" i="17"/>
  <c r="K5" i="17"/>
  <c r="K4" i="17"/>
  <c r="K3" i="17"/>
  <c r="L19" i="17" l="1"/>
  <c r="L10" i="17"/>
  <c r="L18" i="17"/>
  <c r="M18" i="17" s="1"/>
  <c r="L17" i="17"/>
  <c r="L16" i="17"/>
  <c r="L23" i="17"/>
  <c r="L15" i="17"/>
  <c r="M15" i="17" s="1"/>
  <c r="L22" i="17"/>
  <c r="M22" i="17" s="1"/>
  <c r="L14" i="17"/>
  <c r="L33" i="17"/>
  <c r="M33" i="17" s="1"/>
  <c r="K34" i="17"/>
  <c r="M21" i="17"/>
  <c r="L4" i="17"/>
  <c r="M4" i="17" s="1"/>
  <c r="L5" i="17"/>
  <c r="M5" i="17" s="1"/>
  <c r="M25" i="17"/>
  <c r="L32" i="17"/>
  <c r="M32" i="17" s="1"/>
  <c r="L7" i="17"/>
  <c r="M7" i="17" s="1"/>
  <c r="M12" i="17"/>
  <c r="M16" i="17"/>
  <c r="M19" i="17"/>
  <c r="L30" i="17"/>
  <c r="M30" i="17" s="1"/>
  <c r="L8" i="17"/>
  <c r="M8" i="17" s="1"/>
  <c r="M17" i="17"/>
  <c r="L31" i="17"/>
  <c r="M31" i="17" s="1"/>
  <c r="M13" i="17"/>
  <c r="L9" i="17"/>
  <c r="M9" i="17" s="1"/>
  <c r="M14" i="17"/>
  <c r="M20" i="17"/>
  <c r="L27" i="17"/>
  <c r="M27" i="17" s="1"/>
  <c r="M10" i="17"/>
  <c r="L28" i="17"/>
  <c r="M28" i="17" s="1"/>
  <c r="L6" i="17"/>
  <c r="M6" i="17" s="1"/>
  <c r="M23" i="17"/>
  <c r="L29" i="17"/>
  <c r="M29" i="17" s="1"/>
  <c r="L3" i="17"/>
  <c r="N8" i="15"/>
  <c r="O9" i="14"/>
  <c r="M8" i="14"/>
  <c r="N8" i="14" s="1"/>
  <c r="O8" i="14" s="1"/>
  <c r="P8" i="14" s="1"/>
  <c r="L34" i="17" l="1"/>
  <c r="M3" i="17"/>
  <c r="M34" i="17" s="1"/>
  <c r="E9" i="16"/>
  <c r="E10" i="16"/>
  <c r="O22" i="14" l="1"/>
  <c r="N22" i="14"/>
  <c r="M22" i="14"/>
  <c r="N22" i="15" l="1"/>
  <c r="P22" i="14"/>
  <c r="E3" i="16"/>
  <c r="E34" i="16" s="1"/>
  <c r="E4" i="16"/>
  <c r="E5" i="16"/>
  <c r="E6" i="16"/>
  <c r="E7" i="16"/>
  <c r="E8" i="16"/>
  <c r="E11" i="16"/>
  <c r="E12" i="16"/>
  <c r="E13" i="16"/>
  <c r="E14" i="16"/>
  <c r="E15" i="16"/>
  <c r="E16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C34" i="16"/>
  <c r="D34" i="16"/>
  <c r="E35" i="16"/>
  <c r="F35" i="16"/>
  <c r="F25" i="16" s="1"/>
  <c r="C36" i="16"/>
  <c r="D36" i="16"/>
  <c r="F7" i="16" l="1"/>
  <c r="F17" i="16"/>
  <c r="F10" i="16"/>
  <c r="F9" i="16"/>
  <c r="G9" i="16" s="1"/>
  <c r="F20" i="16"/>
  <c r="F29" i="16"/>
  <c r="F24" i="16"/>
  <c r="F12" i="16"/>
  <c r="F28" i="16"/>
  <c r="F16" i="16"/>
  <c r="F11" i="16"/>
  <c r="F3" i="16"/>
  <c r="F21" i="16"/>
  <c r="G21" i="16" s="1"/>
  <c r="F15" i="16"/>
  <c r="F32" i="16"/>
  <c r="F27" i="16"/>
  <c r="F19" i="16"/>
  <c r="F14" i="16"/>
  <c r="F5" i="16"/>
  <c r="F6" i="16"/>
  <c r="G6" i="16" s="1"/>
  <c r="F31" i="16"/>
  <c r="F23" i="16"/>
  <c r="F30" i="16"/>
  <c r="F26" i="16"/>
  <c r="F22" i="16"/>
  <c r="F18" i="16"/>
  <c r="F13" i="16"/>
  <c r="F8" i="16"/>
  <c r="G8" i="16" s="1"/>
  <c r="F4" i="16"/>
  <c r="G4" i="16" s="1"/>
  <c r="G28" i="16"/>
  <c r="G27" i="16"/>
  <c r="G25" i="16"/>
  <c r="G22" i="16"/>
  <c r="G7" i="16"/>
  <c r="G5" i="16"/>
  <c r="H25" i="16" l="1"/>
  <c r="N25" i="17"/>
  <c r="H28" i="16"/>
  <c r="N28" i="17"/>
  <c r="H21" i="16"/>
  <c r="N21" i="17"/>
  <c r="H6" i="16"/>
  <c r="N6" i="17"/>
  <c r="H9" i="16"/>
  <c r="N9" i="17"/>
  <c r="H8" i="16"/>
  <c r="N8" i="17"/>
  <c r="H5" i="16"/>
  <c r="N5" i="17"/>
  <c r="H27" i="16"/>
  <c r="N27" i="17"/>
  <c r="H22" i="16"/>
  <c r="N22" i="17"/>
  <c r="F34" i="16"/>
  <c r="G10" i="16"/>
  <c r="G13" i="16"/>
  <c r="G19" i="16"/>
  <c r="G14" i="16"/>
  <c r="G11" i="16"/>
  <c r="G15" i="16"/>
  <c r="G20" i="16"/>
  <c r="G23" i="16"/>
  <c r="G12" i="16"/>
  <c r="G24" i="16"/>
  <c r="H24" i="16" s="1"/>
  <c r="G18" i="16"/>
  <c r="G16" i="16"/>
  <c r="G29" i="16"/>
  <c r="G31" i="16"/>
  <c r="G26" i="16"/>
  <c r="H26" i="16" s="1"/>
  <c r="G30" i="16"/>
  <c r="G32" i="16"/>
  <c r="G3" i="16"/>
  <c r="L35" i="15"/>
  <c r="K29" i="15"/>
  <c r="K35" i="15"/>
  <c r="K3" i="15"/>
  <c r="H16" i="16" l="1"/>
  <c r="N16" i="17"/>
  <c r="H29" i="16"/>
  <c r="N29" i="17"/>
  <c r="N3" i="17"/>
  <c r="H3" i="16"/>
  <c r="H13" i="16"/>
  <c r="N13" i="17"/>
  <c r="H32" i="16"/>
  <c r="N32" i="17"/>
  <c r="H12" i="16"/>
  <c r="N12" i="17"/>
  <c r="H10" i="16"/>
  <c r="N10" i="17"/>
  <c r="H14" i="16"/>
  <c r="N14" i="17"/>
  <c r="H18" i="16"/>
  <c r="N18" i="17"/>
  <c r="H30" i="16"/>
  <c r="N30" i="17"/>
  <c r="H23" i="16"/>
  <c r="N23" i="17"/>
  <c r="H20" i="16"/>
  <c r="N20" i="17"/>
  <c r="H31" i="16"/>
  <c r="N31" i="17"/>
  <c r="H15" i="16"/>
  <c r="N15" i="17"/>
  <c r="G34" i="16"/>
  <c r="L29" i="15"/>
  <c r="N29" i="15" s="1"/>
  <c r="L3" i="15"/>
  <c r="K32" i="15"/>
  <c r="L32" i="15" s="1"/>
  <c r="M32" i="15" s="1"/>
  <c r="N32" i="15" s="1"/>
  <c r="H34" i="16" l="1"/>
  <c r="N34" i="17"/>
  <c r="K7" i="15"/>
  <c r="K8" i="15"/>
  <c r="N24" i="15" l="1"/>
  <c r="K24" i="15"/>
  <c r="K22" i="15"/>
  <c r="D36" i="15" l="1"/>
  <c r="E36" i="15"/>
  <c r="F36" i="15"/>
  <c r="G36" i="15"/>
  <c r="H36" i="15"/>
  <c r="I36" i="15"/>
  <c r="J36" i="15"/>
  <c r="K27" i="15"/>
  <c r="C36" i="15" l="1"/>
  <c r="L7" i="15"/>
  <c r="J34" i="15"/>
  <c r="I34" i="15"/>
  <c r="H34" i="15"/>
  <c r="G34" i="15"/>
  <c r="F34" i="15"/>
  <c r="E34" i="15"/>
  <c r="D34" i="15"/>
  <c r="C34" i="15"/>
  <c r="K33" i="15"/>
  <c r="K31" i="15"/>
  <c r="K30" i="15"/>
  <c r="K28" i="15"/>
  <c r="K26" i="15"/>
  <c r="K25" i="15"/>
  <c r="K23" i="15"/>
  <c r="K21" i="15"/>
  <c r="K20" i="15"/>
  <c r="K18" i="15"/>
  <c r="K17" i="15"/>
  <c r="K16" i="15"/>
  <c r="K15" i="15"/>
  <c r="K14" i="15"/>
  <c r="K13" i="15"/>
  <c r="K12" i="15"/>
  <c r="K10" i="15"/>
  <c r="K9" i="15"/>
  <c r="K6" i="15"/>
  <c r="K5" i="15"/>
  <c r="K4" i="15"/>
  <c r="L6" i="15" l="1"/>
  <c r="M6" i="15" s="1"/>
  <c r="L26" i="15"/>
  <c r="M26" i="15" s="1"/>
  <c r="L16" i="15"/>
  <c r="M16" i="15" s="1"/>
  <c r="L17" i="15"/>
  <c r="M17" i="15" s="1"/>
  <c r="L30" i="15"/>
  <c r="M30" i="15" s="1"/>
  <c r="L4" i="15"/>
  <c r="M4" i="15" s="1"/>
  <c r="L12" i="15"/>
  <c r="M12" i="15" s="1"/>
  <c r="L21" i="15"/>
  <c r="M21" i="15" s="1"/>
  <c r="L22" i="15"/>
  <c r="L24" i="15"/>
  <c r="L10" i="15"/>
  <c r="M10" i="15" s="1"/>
  <c r="L5" i="15"/>
  <c r="M5" i="15" s="1"/>
  <c r="L23" i="15"/>
  <c r="M23" i="15" s="1"/>
  <c r="N23" i="15" s="1"/>
  <c r="L9" i="15"/>
  <c r="M9" i="15" s="1"/>
  <c r="L20" i="15"/>
  <c r="M20" i="15" s="1"/>
  <c r="L15" i="15"/>
  <c r="M15" i="15" s="1"/>
  <c r="L25" i="15"/>
  <c r="M25" i="15" s="1"/>
  <c r="N25" i="15" s="1"/>
  <c r="L33" i="15"/>
  <c r="M33" i="15" s="1"/>
  <c r="L18" i="15"/>
  <c r="M18" i="15" s="1"/>
  <c r="L27" i="15"/>
  <c r="M27" i="15" s="1"/>
  <c r="L31" i="15"/>
  <c r="M31" i="15" s="1"/>
  <c r="L13" i="15"/>
  <c r="M13" i="15" s="1"/>
  <c r="L8" i="15"/>
  <c r="M8" i="15" s="1"/>
  <c r="L14" i="15"/>
  <c r="M14" i="15" s="1"/>
  <c r="L28" i="15"/>
  <c r="M28" i="15" s="1"/>
  <c r="K34" i="15"/>
  <c r="M26" i="14"/>
  <c r="K8" i="13"/>
  <c r="L34" i="15" l="1"/>
  <c r="M34" i="15"/>
  <c r="M25" i="14"/>
  <c r="K22" i="13" l="1"/>
  <c r="D34" i="14" l="1"/>
  <c r="E34" i="14"/>
  <c r="F34" i="14"/>
  <c r="G34" i="14"/>
  <c r="H34" i="14"/>
  <c r="I34" i="14"/>
  <c r="J34" i="14"/>
  <c r="K34" i="14"/>
  <c r="L34" i="14"/>
  <c r="D36" i="14"/>
  <c r="E36" i="14"/>
  <c r="F36" i="14"/>
  <c r="G36" i="14"/>
  <c r="H36" i="14"/>
  <c r="I36" i="14"/>
  <c r="J36" i="14"/>
  <c r="K36" i="14"/>
  <c r="L36" i="14"/>
  <c r="C36" i="14"/>
  <c r="N35" i="14"/>
  <c r="M35" i="14"/>
  <c r="C34" i="14"/>
  <c r="M33" i="14"/>
  <c r="M32" i="14"/>
  <c r="N32" i="14" s="1"/>
  <c r="O32" i="14" s="1"/>
  <c r="M31" i="14"/>
  <c r="M30" i="14"/>
  <c r="M29" i="14"/>
  <c r="M28" i="14"/>
  <c r="N28" i="14" s="1"/>
  <c r="O28" i="14" s="1"/>
  <c r="M27" i="14"/>
  <c r="M24" i="14"/>
  <c r="N24" i="14" s="1"/>
  <c r="O24" i="14" s="1"/>
  <c r="M23" i="14"/>
  <c r="M21" i="14"/>
  <c r="N21" i="14" s="1"/>
  <c r="O21" i="14" s="1"/>
  <c r="M20" i="14"/>
  <c r="M19" i="14"/>
  <c r="M18" i="14"/>
  <c r="M16" i="14"/>
  <c r="N16" i="14" s="1"/>
  <c r="O16" i="14" s="1"/>
  <c r="M15" i="14"/>
  <c r="M14" i="14"/>
  <c r="M13" i="14"/>
  <c r="N13" i="14" s="1"/>
  <c r="O13" i="14" s="1"/>
  <c r="M12" i="14"/>
  <c r="N12" i="14" s="1"/>
  <c r="O12" i="14" s="1"/>
  <c r="M11" i="14"/>
  <c r="M10" i="14"/>
  <c r="M9" i="14"/>
  <c r="M6" i="14"/>
  <c r="N6" i="14" s="1"/>
  <c r="O6" i="14" s="1"/>
  <c r="M5" i="14"/>
  <c r="N5" i="14" s="1"/>
  <c r="O5" i="14" s="1"/>
  <c r="N15" i="14" l="1"/>
  <c r="O15" i="14" s="1"/>
  <c r="N25" i="14"/>
  <c r="O25" i="14" s="1"/>
  <c r="N26" i="14"/>
  <c r="O26" i="14" s="1"/>
  <c r="N10" i="14"/>
  <c r="O10" i="14" s="1"/>
  <c r="N9" i="14"/>
  <c r="N11" i="14"/>
  <c r="O11" i="14" s="1"/>
  <c r="N19" i="14"/>
  <c r="O19" i="14" s="1"/>
  <c r="N33" i="14"/>
  <c r="O33" i="14" s="1"/>
  <c r="N29" i="14"/>
  <c r="O29" i="14" s="1"/>
  <c r="N30" i="14"/>
  <c r="O30" i="14" s="1"/>
  <c r="N20" i="14"/>
  <c r="O20" i="14" s="1"/>
  <c r="M34" i="14"/>
  <c r="N18" i="14"/>
  <c r="O18" i="14" s="1"/>
  <c r="N27" i="14"/>
  <c r="O27" i="14" s="1"/>
  <c r="N14" i="14"/>
  <c r="O14" i="14" s="1"/>
  <c r="N23" i="14"/>
  <c r="O23" i="14" s="1"/>
  <c r="N31" i="14"/>
  <c r="O31" i="14" s="1"/>
  <c r="N34" i="14" l="1"/>
  <c r="O34" i="14" l="1"/>
  <c r="K11" i="13" l="1"/>
  <c r="J36" i="13" l="1"/>
  <c r="I36" i="13"/>
  <c r="H36" i="13"/>
  <c r="G36" i="13"/>
  <c r="F36" i="13"/>
  <c r="E36" i="13"/>
  <c r="D36" i="13"/>
  <c r="C36" i="13"/>
  <c r="L35" i="13"/>
  <c r="K35" i="13"/>
  <c r="J34" i="13"/>
  <c r="I34" i="13"/>
  <c r="H34" i="13"/>
  <c r="G34" i="13"/>
  <c r="F34" i="13"/>
  <c r="E34" i="13"/>
  <c r="D34" i="13"/>
  <c r="C34" i="13"/>
  <c r="K33" i="13"/>
  <c r="K32" i="13"/>
  <c r="K31" i="13"/>
  <c r="K30" i="13"/>
  <c r="K29" i="13"/>
  <c r="K28" i="13"/>
  <c r="K27" i="13"/>
  <c r="K26" i="13"/>
  <c r="K25" i="13"/>
  <c r="K24" i="13"/>
  <c r="K23" i="13"/>
  <c r="K21" i="13"/>
  <c r="K20" i="13"/>
  <c r="K19" i="13"/>
  <c r="K18" i="13"/>
  <c r="K17" i="13"/>
  <c r="K16" i="13"/>
  <c r="K15" i="13"/>
  <c r="K14" i="13"/>
  <c r="K13" i="13"/>
  <c r="K12" i="13"/>
  <c r="K10" i="13"/>
  <c r="K9" i="13"/>
  <c r="K7" i="13"/>
  <c r="K6" i="13"/>
  <c r="K5" i="13"/>
  <c r="K4" i="13"/>
  <c r="K3" i="13"/>
  <c r="L22" i="13" l="1"/>
  <c r="L8" i="13"/>
  <c r="L32" i="13"/>
  <c r="M32" i="13" s="1"/>
  <c r="L11" i="13"/>
  <c r="M11" i="13" s="1"/>
  <c r="L28" i="13"/>
  <c r="M28" i="13" s="1"/>
  <c r="L5" i="13"/>
  <c r="M5" i="13" s="1"/>
  <c r="L31" i="13"/>
  <c r="L14" i="13"/>
  <c r="M14" i="13" s="1"/>
  <c r="L16" i="13"/>
  <c r="M16" i="13" s="1"/>
  <c r="L24" i="13"/>
  <c r="M24" i="13" s="1"/>
  <c r="L17" i="13"/>
  <c r="M17" i="13" s="1"/>
  <c r="L25" i="13"/>
  <c r="M25" i="13" s="1"/>
  <c r="L9" i="13"/>
  <c r="M9" i="13" s="1"/>
  <c r="L18" i="13"/>
  <c r="M18" i="13" s="1"/>
  <c r="L10" i="13"/>
  <c r="M10" i="13" s="1"/>
  <c r="L3" i="13"/>
  <c r="M3" i="13" s="1"/>
  <c r="L13" i="13"/>
  <c r="M13" i="13" s="1"/>
  <c r="L29" i="13"/>
  <c r="M29" i="13" s="1"/>
  <c r="L4" i="13"/>
  <c r="M4" i="13" s="1"/>
  <c r="L12" i="13"/>
  <c r="M12" i="13" s="1"/>
  <c r="L19" i="13"/>
  <c r="M19" i="13" s="1"/>
  <c r="L6" i="13"/>
  <c r="M6" i="13" s="1"/>
  <c r="L21" i="13"/>
  <c r="M21" i="13" s="1"/>
  <c r="L7" i="13"/>
  <c r="M7" i="13" s="1"/>
  <c r="L15" i="13"/>
  <c r="M15" i="13" s="1"/>
  <c r="L30" i="13"/>
  <c r="L20" i="13"/>
  <c r="M20" i="13" s="1"/>
  <c r="L27" i="13"/>
  <c r="M27" i="13" s="1"/>
  <c r="L33" i="13"/>
  <c r="M33" i="13" s="1"/>
  <c r="L23" i="13"/>
  <c r="M23" i="13" s="1"/>
  <c r="K34" i="13"/>
  <c r="L26" i="13"/>
  <c r="M26" i="13" s="1"/>
  <c r="K29" i="12"/>
  <c r="N29" i="13" l="1"/>
  <c r="P29" i="14"/>
  <c r="M30" i="13"/>
  <c r="L34" i="13"/>
  <c r="K14" i="12"/>
  <c r="M34" i="13" l="1"/>
  <c r="K30" i="12"/>
  <c r="K26" i="12" l="1"/>
  <c r="K21" i="12"/>
  <c r="K8" i="12"/>
  <c r="K17" i="12" l="1"/>
  <c r="K13" i="12"/>
  <c r="K9" i="12" l="1"/>
  <c r="K7" i="12" l="1"/>
  <c r="K33" i="12" l="1"/>
  <c r="K5" i="12"/>
  <c r="K15" i="12"/>
  <c r="K3" i="12"/>
  <c r="K18" i="12"/>
  <c r="K23" i="12"/>
  <c r="K22" i="12"/>
  <c r="K6" i="12"/>
  <c r="K28" i="12"/>
  <c r="K24" i="12"/>
  <c r="K4" i="12"/>
  <c r="K10" i="12"/>
  <c r="K31" i="12"/>
  <c r="K12" i="12"/>
  <c r="K20" i="12"/>
  <c r="K19" i="12"/>
  <c r="K16" i="12"/>
  <c r="K25" i="12"/>
  <c r="K27" i="12"/>
  <c r="D36" i="12" l="1"/>
  <c r="E36" i="12"/>
  <c r="F36" i="12"/>
  <c r="G36" i="12"/>
  <c r="H36" i="12"/>
  <c r="I36" i="12"/>
  <c r="J36" i="12"/>
  <c r="C36" i="12"/>
  <c r="D34" i="12" l="1"/>
  <c r="E34" i="12"/>
  <c r="F34" i="12"/>
  <c r="G34" i="12"/>
  <c r="H34" i="12"/>
  <c r="I34" i="12"/>
  <c r="J34" i="12"/>
  <c r="K35" i="12" l="1"/>
  <c r="L35" i="12"/>
  <c r="L29" i="12" s="1"/>
  <c r="L30" i="12" l="1"/>
  <c r="M30" i="12" s="1"/>
  <c r="L14" i="12"/>
  <c r="M14" i="12" s="1"/>
  <c r="L8" i="12"/>
  <c r="M8" i="12" s="1"/>
  <c r="N8" i="13" s="1"/>
  <c r="L26" i="12"/>
  <c r="M26" i="12" s="1"/>
  <c r="L21" i="12"/>
  <c r="M21" i="12" s="1"/>
  <c r="L13" i="12"/>
  <c r="M13" i="12" s="1"/>
  <c r="L17" i="12"/>
  <c r="M17" i="12" s="1"/>
  <c r="N17" i="13" s="1"/>
  <c r="L7" i="12"/>
  <c r="M7" i="12" s="1"/>
  <c r="N7" i="13" s="1"/>
  <c r="L9" i="12"/>
  <c r="M9" i="12" s="1"/>
  <c r="L20" i="12"/>
  <c r="M20" i="12" s="1"/>
  <c r="L28" i="12"/>
  <c r="M28" i="12" s="1"/>
  <c r="L16" i="12"/>
  <c r="M16" i="12" s="1"/>
  <c r="L6" i="12"/>
  <c r="M6" i="12" s="1"/>
  <c r="L10" i="12"/>
  <c r="M10" i="12" s="1"/>
  <c r="L15" i="12"/>
  <c r="M15" i="12" s="1"/>
  <c r="L33" i="12"/>
  <c r="M33" i="12" s="1"/>
  <c r="L25" i="12"/>
  <c r="M25" i="12" s="1"/>
  <c r="L23" i="12"/>
  <c r="M23" i="12" s="1"/>
  <c r="L27" i="12"/>
  <c r="M27" i="12" s="1"/>
  <c r="L24" i="12"/>
  <c r="M24" i="12" s="1"/>
  <c r="L19" i="12"/>
  <c r="M19" i="12" s="1"/>
  <c r="L31" i="12"/>
  <c r="M31" i="12" s="1"/>
  <c r="L12" i="12"/>
  <c r="M12" i="12" s="1"/>
  <c r="L5" i="12"/>
  <c r="M5" i="12" s="1"/>
  <c r="L4" i="12"/>
  <c r="M4" i="12" s="1"/>
  <c r="N4" i="13" s="1"/>
  <c r="L18" i="12"/>
  <c r="M18" i="12" s="1"/>
  <c r="L22" i="12"/>
  <c r="M22" i="12" s="1"/>
  <c r="N22" i="13" s="1"/>
  <c r="L3" i="12"/>
  <c r="M3" i="12" s="1"/>
  <c r="N3" i="13" s="1"/>
  <c r="K32" i="12"/>
  <c r="L32" i="12" s="1"/>
  <c r="M32" i="12" s="1"/>
  <c r="N12" i="15" l="1"/>
  <c r="N12" i="13"/>
  <c r="P12" i="14"/>
  <c r="N15" i="13"/>
  <c r="N15" i="15"/>
  <c r="P15" i="14"/>
  <c r="N33" i="13"/>
  <c r="N33" i="15"/>
  <c r="P33" i="14"/>
  <c r="N31" i="15"/>
  <c r="P31" i="14"/>
  <c r="N31" i="13"/>
  <c r="N10" i="13"/>
  <c r="N10" i="15"/>
  <c r="P10" i="14"/>
  <c r="P13" i="14"/>
  <c r="N13" i="13"/>
  <c r="N13" i="15"/>
  <c r="N32" i="13"/>
  <c r="P32" i="14"/>
  <c r="N19" i="13"/>
  <c r="P19" i="14"/>
  <c r="N6" i="13"/>
  <c r="N6" i="15"/>
  <c r="P6" i="14"/>
  <c r="P21" i="14"/>
  <c r="N21" i="15"/>
  <c r="N21" i="13"/>
  <c r="N24" i="13"/>
  <c r="P24" i="14"/>
  <c r="N16" i="13"/>
  <c r="P16" i="14"/>
  <c r="N16" i="15"/>
  <c r="P26" i="14"/>
  <c r="N26" i="15"/>
  <c r="N26" i="13"/>
  <c r="P27" i="14"/>
  <c r="N27" i="13"/>
  <c r="N27" i="15"/>
  <c r="N28" i="13"/>
  <c r="P28" i="14"/>
  <c r="N28" i="15"/>
  <c r="N5" i="13"/>
  <c r="P5" i="14"/>
  <c r="N5" i="15"/>
  <c r="P18" i="14"/>
  <c r="N18" i="13"/>
  <c r="N18" i="15"/>
  <c r="N23" i="13"/>
  <c r="P23" i="14"/>
  <c r="P20" i="14"/>
  <c r="N20" i="13"/>
  <c r="N20" i="15"/>
  <c r="N14" i="15"/>
  <c r="P14" i="14"/>
  <c r="N14" i="13"/>
  <c r="N25" i="13"/>
  <c r="P25" i="14"/>
  <c r="P9" i="14"/>
  <c r="N9" i="15"/>
  <c r="N9" i="13"/>
  <c r="N30" i="15"/>
  <c r="N30" i="13"/>
  <c r="N34" i="13" s="1"/>
  <c r="P30" i="14"/>
  <c r="C34" i="12"/>
  <c r="N34" i="15" l="1"/>
  <c r="P34" i="14"/>
  <c r="K34" i="12"/>
  <c r="L34" i="12" l="1"/>
  <c r="M34" i="12" l="1"/>
</calcChain>
</file>

<file path=xl/sharedStrings.xml><?xml version="1.0" encoding="utf-8"?>
<sst xmlns="http://schemas.openxmlformats.org/spreadsheetml/2006/main" count="171" uniqueCount="64">
  <si>
    <t>voldoende</t>
  </si>
  <si>
    <t>onvoldoende</t>
  </si>
  <si>
    <t>goed</t>
  </si>
  <si>
    <t>ruim voldoende</t>
  </si>
  <si>
    <t>bijna voldoende</t>
  </si>
  <si>
    <t>zeer slecht</t>
  </si>
  <si>
    <t>zeer onvoldoende</t>
  </si>
  <si>
    <t>slecht</t>
  </si>
  <si>
    <t>net voldoende</t>
  </si>
  <si>
    <t>aantal fouten</t>
  </si>
  <si>
    <t>leerlingnummer</t>
  </si>
  <si>
    <t>maximaal te behalen:</t>
  </si>
  <si>
    <t>gemiddelde:</t>
  </si>
  <si>
    <t>normeringsterm:</t>
  </si>
  <si>
    <t>aantal punten</t>
  </si>
  <si>
    <t>Eindtoets hoofdstuk 1</t>
  </si>
  <si>
    <t>cijfer toets 1</t>
  </si>
  <si>
    <t>luisteren</t>
  </si>
  <si>
    <t>vocabulaire NF</t>
  </si>
  <si>
    <t>lezen</t>
  </si>
  <si>
    <t>werkwoorden als partir</t>
  </si>
  <si>
    <t>uitmuntend</t>
  </si>
  <si>
    <t>3H.fa1</t>
  </si>
  <si>
    <t>het bezittelijk vnw.</t>
  </si>
  <si>
    <t>phrases-clés / schrijven</t>
  </si>
  <si>
    <t>vocabulaire FN</t>
  </si>
  <si>
    <t>regelmatige ww. op -er, -ir en -re + wederk. ww.</t>
  </si>
  <si>
    <t>Eindtoets hoofdstuk 2</t>
  </si>
  <si>
    <t>cijfer toets 2</t>
  </si>
  <si>
    <t>gemiddelde cijfer</t>
  </si>
  <si>
    <t>vocabulaire FF</t>
  </si>
  <si>
    <t>het pers. vnw. als meew. vw</t>
  </si>
  <si>
    <t>het werkwoord (de-/re-) venir</t>
  </si>
  <si>
    <t>de passé composé</t>
  </si>
  <si>
    <t>phrases-clés</t>
  </si>
  <si>
    <t>regel: présent</t>
  </si>
  <si>
    <t>présent (regelmatige)</t>
  </si>
  <si>
    <t>présent (onregelmatig)</t>
  </si>
  <si>
    <t>regel : impératif</t>
  </si>
  <si>
    <t>impératif</t>
  </si>
  <si>
    <t>regel : passé composé</t>
  </si>
  <si>
    <t>passé composé (regelmatig)</t>
  </si>
  <si>
    <t>passé composé (onregelmatig)</t>
  </si>
  <si>
    <t>regel : futur proche</t>
  </si>
  <si>
    <t>futur proche</t>
  </si>
  <si>
    <t>Werkwoordentoets</t>
  </si>
  <si>
    <t>cijfer werkwoordentoets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</si>
  <si>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rapportcijfer</t>
    </r>
  </si>
  <si>
    <t>versie B</t>
  </si>
  <si>
    <t>Eindtoets hoofdstuk 3</t>
  </si>
  <si>
    <t>cijfer toets 3</t>
  </si>
  <si>
    <t>de futur simple</t>
  </si>
  <si>
    <t>het werkwoord connaître</t>
  </si>
  <si>
    <t>vraagzinnen</t>
  </si>
  <si>
    <t>Kijkdeel</t>
  </si>
  <si>
    <t>Luisterdeel</t>
  </si>
  <si>
    <t>cijfer kijk- en luistertoets</t>
  </si>
  <si>
    <t>Cito Kijk- en luistertoets  KBL</t>
  </si>
  <si>
    <t>Eindtoets hoofdstuk 5</t>
  </si>
  <si>
    <t>l'imparfait</t>
  </si>
  <si>
    <t>het werkwoord mettre</t>
  </si>
  <si>
    <t>het bijvoeglijk naamwoord</t>
  </si>
  <si>
    <t>*</t>
  </si>
  <si>
    <t>inhaaltoets: kijkdeel 16 pt, videodeel 14 pt (max. 30 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</si>
</sst>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00B050"/>
      <name val="Calibri"/>
      <family val="2"/>
    </font>
    <font>
      <sz val="11"/>
      <color rgb="FF7ABB33"/>
      <name val="Calibri"/>
      <family val="2"/>
    </font>
    <font>
      <sz val="11"/>
      <color rgb="FFA0D565"/>
      <name val="Calibri"/>
      <family val="2"/>
    </font>
    <font>
      <sz val="11"/>
      <color rgb="FFCCFF33"/>
      <name val="Calibri"/>
      <family val="2"/>
    </font>
    <font>
      <sz val="11"/>
      <color rgb="FFFBE333"/>
      <name val="Calibri"/>
      <family val="2"/>
    </font>
    <font>
      <sz val="11"/>
      <color rgb="FFFFCC00"/>
      <name val="Calibri"/>
      <family val="2"/>
    </font>
    <font>
      <sz val="11"/>
      <color rgb="FFFF9933"/>
      <name val="Calibri"/>
      <family val="2"/>
    </font>
    <font>
      <sz val="11"/>
      <color rgb="FFFF6600"/>
      <name val="Calibri"/>
      <family val="2"/>
    </font>
    <font>
      <sz val="11"/>
      <color rgb="FFFF4B21"/>
      <name val="Calibri"/>
      <family val="2"/>
    </font>
    <font>
      <sz val="11"/>
      <color rgb="FFFF33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right"/>
    </xf>
    <xf numFmtId="164" fontId="10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2" borderId="0" xfId="0" applyFont="1" applyFill="1"/>
    <xf numFmtId="0" fontId="2" fillId="0" borderId="0" xfId="0" applyFont="1" applyAlignment="1">
      <alignment horizontal="center"/>
    </xf>
    <xf numFmtId="0" fontId="26" fillId="0" borderId="0" xfId="0" applyFont="1"/>
    <xf numFmtId="164" fontId="27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textRotation="90" wrapText="1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textRotation="90" wrapText="1"/>
    </xf>
    <xf numFmtId="0" fontId="8" fillId="0" borderId="0" xfId="0" applyFont="1" applyBorder="1" applyAlignment="1">
      <alignment horizontal="center" textRotation="90" wrapText="1"/>
    </xf>
    <xf numFmtId="2" fontId="28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6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right"/>
    </xf>
    <xf numFmtId="0" fontId="32" fillId="0" borderId="0" xfId="0" applyFont="1"/>
  </cellXfs>
  <cellStyles count="3">
    <cellStyle name="Normal 2" xfId="1" xr:uid="{00000000-0005-0000-0000-000000000000}"/>
    <cellStyle name="Standaard" xfId="0" builtinId="0"/>
    <cellStyle name="Standaard 2" xfId="2" xr:uid="{00000000-0005-0000-0000-000002000000}"/>
  </cellStyles>
  <dxfs count="9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9" defaultPivotStyle="PivotStyleLight16"/>
  <colors>
    <mruColors>
      <color rgb="FF7ABB33"/>
      <color rgb="FF76B531"/>
      <color rgb="FF74B230"/>
      <color rgb="FF72AF2F"/>
      <color rgb="FFFBE333"/>
      <color rgb="FFA0D565"/>
      <color rgb="FFFBE121"/>
      <color rgb="FFFADD06"/>
      <color rgb="FF89CC40"/>
      <color rgb="FFB1EF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B896B9-113B-40E2-BB42-DBE2D51789BD}" name="Tabel362623578910246" displayName="Tabel362623578910246" ref="A2:N33" insertRowShift="1" totalsRowShown="0" headerRowDxfId="90" dataDxfId="89">
  <autoFilter ref="A2:N33" xr:uid="{00000000-0009-0000-0100-000009000000}"/>
  <sortState xmlns:xlrd2="http://schemas.microsoft.com/office/spreadsheetml/2017/richdata2" ref="A3:M33">
    <sortCondition ref="B3"/>
  </sortState>
  <tableColumns count="14">
    <tableColumn id="1" xr3:uid="{B9633773-F6D3-409F-8F8C-846EB0E57B3A}" name="3H.fa1" dataDxfId="88"/>
    <tableColumn id="2" xr3:uid="{51BDB0C5-A2D8-424A-8F13-D79F6EF55A24}" name="leerlingnummer" dataDxfId="87"/>
    <tableColumn id="3" xr3:uid="{D14E96E0-982B-46C1-BCB3-CB8CC43E9DBC}" name="luisteren" dataDxfId="86"/>
    <tableColumn id="11" xr3:uid="{59E81D8D-BB77-463C-B373-8EBF85855132}" name="vocabulaire FN" dataDxfId="85"/>
    <tableColumn id="14" xr3:uid="{FB0B9B82-6513-4D57-9606-306FD1626544}" name="vocabulaire NF" dataDxfId="84"/>
    <tableColumn id="5" xr3:uid="{F720284A-FD81-4405-A9A4-91DD4AF394F8}" name="l'imparfait" dataDxfId="83"/>
    <tableColumn id="12" xr3:uid="{C040B510-D34D-4808-AA97-5074FCA0D07F}" name="het werkwoord mettre" dataDxfId="82"/>
    <tableColumn id="13" xr3:uid="{0A444E5F-314B-4900-8E1E-3221FC1E7B62}" name="het bijvoeglijk naamwoord" dataDxfId="81"/>
    <tableColumn id="7" xr3:uid="{BA230978-32D9-43D3-A309-E72E207D0A92}" name="phrases-clés" dataDxfId="80"/>
    <tableColumn id="8" xr3:uid="{EF8A159B-554D-4B99-9B0F-19B80C896A44}" name="lezen" dataDxfId="79"/>
    <tableColumn id="24" xr3:uid="{C9A69E18-68F8-4643-97C7-A45FB7855B1C}" name="aantal fouten" dataDxfId="78">
      <calculatedColumnFormula>SUM(C3:J3)</calculatedColumnFormula>
    </tableColumn>
    <tableColumn id="10" xr3:uid="{D47472BC-8194-46D3-A24E-04C75EC739CE}" name="aantal punten" dataDxfId="77">
      <calculatedColumnFormula>$L$35-Tabel362623578910246[[#This Row],[aantal fouten]]</calculatedColumnFormula>
    </tableColumn>
    <tableColumn id="9" xr3:uid="{4774A34F-7987-49CC-88BD-DAA516DEEC50}" name="cijfer toets 3" dataDxfId="76">
      <calculatedColumnFormula>ROUND(IF(($P$3&gt;=1),MIN(($P$3+(($L3*9)/$L$35)),(1+((($L3*9)/$L$35)*2)),(10-(((($L$35-$L3)*9)/$L$35)*0.5))),MAX(($P$3+(($L3*9)/$L$35)),(1+((($L3*9)/$L$35)*0.5)),(10-(((($L$35-$L3)*9)/$L$35)*2)))),1)</calculatedColumnFormula>
    </tableColumn>
    <tableColumn id="4" xr3:uid="{2B0CBC36-1729-464D-A259-C067C22537BF}" name="gemiddelde cijfer" dataDxfId="75">
      <calculatedColumnFormula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40C2D6C-0447-4D6A-96AF-213528B99C3E}" name="Tabel362623578910245" displayName="Tabel362623578910245" ref="A2:H33" insertRowShift="1" totalsRowShown="0" headerRowDxfId="74" dataDxfId="73">
  <autoFilter ref="A2:H33" xr:uid="{00000000-0009-0000-0100-000009000000}"/>
  <sortState xmlns:xlrd2="http://schemas.microsoft.com/office/spreadsheetml/2017/richdata2" ref="A3:G33">
    <sortCondition ref="B3"/>
  </sortState>
  <tableColumns count="8">
    <tableColumn id="1" xr3:uid="{33E8BE85-2472-448D-81F8-43F17CD6AD20}" name="3H.fa1" dataDxfId="72"/>
    <tableColumn id="2" xr3:uid="{7A2B2124-96F2-4AD2-A69D-FA8B44C76BBA}" name="leerlingnummer" dataDxfId="71"/>
    <tableColumn id="7" xr3:uid="{1B3CA375-10A3-4563-869E-C39592AA5A37}" name="Luisterdeel" dataDxfId="70"/>
    <tableColumn id="8" xr3:uid="{13993C6E-651C-415F-9933-1BAF6EFEE238}" name="Kijkdeel" dataDxfId="69"/>
    <tableColumn id="24" xr3:uid="{45E6B81C-7CC9-454F-878A-31BFFE890CDD}" name="aantal fouten" dataDxfId="68">
      <calculatedColumnFormula>SUM(C3:D3)</calculatedColumnFormula>
    </tableColumn>
    <tableColumn id="10" xr3:uid="{DFD4A1A1-E5CD-4777-92FC-39D7F67BAF31}" name="aantal punten" dataDxfId="67">
      <calculatedColumnFormula>$F$35-Tabel362623578910245[[#This Row],[aantal fouten]]</calculatedColumnFormula>
    </tableColumn>
    <tableColumn id="9" xr3:uid="{B249A3A6-40EC-43D2-ADF4-749569791E86}" name="cijfer kijk- en luistertoets" dataDxfId="66">
      <calculatedColumnFormula>ROUND(IF(($J$3&gt;=1),MIN(($J$3+(($F3*9)/$F$35)),(1+((($F3*9)/$F$35)*2)),(10-(((($F$35-$F3)*9)/$F$35)*0.5))),MAX(($J$3+(($F3*9)/$F$35)),(1+((($F3*9)/$F$35)*0.5)),(10-(((($F$35-$F3)*9)/$F$35)*2)))),1)</calculatedColumnFormula>
    </tableColumn>
    <tableColumn id="4" xr3:uid="{18586517-48F6-4CD1-BECD-832DF80BA673}" name="gemiddelde cijfer" dataDxfId="65">
      <calculatedColumnFormula>(Tabel362623578910245[[#This Row],[cijfer kijk- en luistertoets]]+Tabel36262357891024[[#This Row],[cijfer toets 3]]+Tabel36262357891023[[#This Row],[cijfer werkwoordentoets]]+Tabel3626235789102[[#This Row],[cijfer toets 2]]+Tabel362623578910[[#This Row],[cijfer toets 1]])/5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CE66FAC-8C6B-4A14-AC06-4065FE2DAB64}" name="Tabel36262357891024" displayName="Tabel36262357891024" ref="A2:N33" insertRowShift="1" totalsRowShown="0" headerRowDxfId="64" dataDxfId="63">
  <autoFilter ref="A2:N33" xr:uid="{00000000-0009-0000-0100-000009000000}"/>
  <sortState xmlns:xlrd2="http://schemas.microsoft.com/office/spreadsheetml/2017/richdata2" ref="A3:M33">
    <sortCondition ref="B3"/>
  </sortState>
  <tableColumns count="14">
    <tableColumn id="1" xr3:uid="{9D3D79B7-BA26-443B-B852-80EE885F7120}" name="3H.fa1" dataDxfId="62"/>
    <tableColumn id="2" xr3:uid="{3D7A9542-3CDD-491B-926B-09C59F1F422A}" name="leerlingnummer" dataDxfId="61"/>
    <tableColumn id="3" xr3:uid="{5DE6C7BF-DC55-4D21-8EBD-D8B1669FE9E3}" name="luisteren" dataDxfId="60"/>
    <tableColumn id="11" xr3:uid="{93348EE5-884F-46AC-B46D-1A4FCB5DE317}" name="vocabulaire FN" dataDxfId="59"/>
    <tableColumn id="14" xr3:uid="{56D05A07-0D3C-4550-BEF0-F2F24C96E2A0}" name="vocabulaire NF" dataDxfId="58"/>
    <tableColumn id="5" xr3:uid="{0165BE49-87C9-4697-9CC3-00E24F1A33E3}" name="de futur simple" dataDxfId="57"/>
    <tableColumn id="12" xr3:uid="{AFA8E587-DB88-426B-949A-35E9DE846383}" name="het werkwoord connaître" dataDxfId="56"/>
    <tableColumn id="13" xr3:uid="{D572BE92-02A2-4E0F-A90D-7F34B738149F}" name="vraagzinnen" dataDxfId="55"/>
    <tableColumn id="7" xr3:uid="{A38CEFA8-87B8-4A33-9ED8-75B3E6057B71}" name="phrases-clés" dataDxfId="54"/>
    <tableColumn id="8" xr3:uid="{8A12B83C-C954-4F90-B180-A1EBD6D9F521}" name="lezen" dataDxfId="53"/>
    <tableColumn id="24" xr3:uid="{29468C69-11FE-4F89-A949-29CB82E0B6A9}" name="aantal fouten" dataDxfId="52">
      <calculatedColumnFormula>SUM(C3:J3)</calculatedColumnFormula>
    </tableColumn>
    <tableColumn id="10" xr3:uid="{96B3FF98-097C-42CB-8F8C-1138600DDE64}" name="aantal punten" dataDxfId="51">
      <calculatedColumnFormula>$L$35-Tabel36262357891024[[#This Row],[aantal fouten]]</calculatedColumnFormula>
    </tableColumn>
    <tableColumn id="9" xr3:uid="{F2617322-9F07-40A7-82EC-6B317BC3E75A}" name="cijfer toets 3" dataDxfId="50">
      <calculatedColumnFormula>ROUND(IF(($P$3&gt;=1),MIN(($P$3+(($L3*9)/$L$35)),(1+((($L3*9)/$L$35)*2)),(10-(((($L$35-$L3)*9)/$L$35)*0.5))),MAX(($P$3+(($L3*9)/$L$35)),(1+((($L3*9)/$L$35)*0.5)),(10-(((($L$35-$L3)*9)/$L$35)*2)))),1)</calculatedColumnFormula>
    </tableColumn>
    <tableColumn id="4" xr3:uid="{69942283-272A-4AE8-90BE-A0D053FFC4D1}" name="gemiddelde cijfer" dataDxfId="49">
      <calculatedColumnFormula>(Tabel36262357891024[[#This Row],[cijfer toets 3]]+Tabel36262357891023[[#This Row],[cijfer werkwoordentoets]]+Tabel3626235789102[[#This Row],[cijfer toets 2]]+Tabel362623578910[[#This Row],[cijfer toets 1]])/4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4CF90E-09F4-479A-8F5E-A3E87729DBFD}" name="Tabel36262357891023" displayName="Tabel36262357891023" ref="A2:P33" insertRowShift="1" totalsRowShown="0" headerRowDxfId="48" dataDxfId="47">
  <autoFilter ref="A2:P33" xr:uid="{00000000-0009-0000-0100-000009000000}"/>
  <sortState xmlns:xlrd2="http://schemas.microsoft.com/office/spreadsheetml/2017/richdata2" ref="A3:O33">
    <sortCondition ref="B3"/>
  </sortState>
  <tableColumns count="16">
    <tableColumn id="1" xr3:uid="{D9296888-74E9-42C5-8126-FC343D40D2A7}" name="3H.fa1" dataDxfId="46"/>
    <tableColumn id="2" xr3:uid="{04017561-F88B-4F9B-82EC-7882CE844E26}" name="leerlingnummer" dataDxfId="45"/>
    <tableColumn id="3" xr3:uid="{0CEF915B-EE63-44B1-8B4A-9B3847106408}" name="regel: présent" dataDxfId="44"/>
    <tableColumn id="11" xr3:uid="{78F68224-F830-4831-81AD-FF5C95A6DCFE}" name="présent (regelmatige)" dataDxfId="43"/>
    <tableColumn id="14" xr3:uid="{5D537FC0-4DA5-47A8-B817-5A0D3D6C771D}" name="présent (onregelmatig)" dataDxfId="42"/>
    <tableColumn id="5" xr3:uid="{DED21CE1-0427-4B0E-82F2-9E3408B4440B}" name="regel : impératif" dataDxfId="41"/>
    <tableColumn id="15" xr3:uid="{B23D91C8-4C92-4597-8A87-34C512025A12}" name="impératif" dataDxfId="40"/>
    <tableColumn id="12" xr3:uid="{F5E67929-0463-477E-A012-094A78B8952E}" name="regel : passé composé" dataDxfId="39"/>
    <tableColumn id="16" xr3:uid="{E6EFB68F-0E3B-4297-A71A-8CDDEEBDECED}" name="passé composé (regelmatig)" dataDxfId="38"/>
    <tableColumn id="13" xr3:uid="{BEE8A19C-A9F4-4E22-A6D5-F22ED5EC9B7F}" name="passé composé (onregelmatig)" dataDxfId="37"/>
    <tableColumn id="7" xr3:uid="{8B37343D-F4E9-4BC1-B3D5-E752AFDD6D23}" name="regel : futur proche" dataDxfId="36"/>
    <tableColumn id="8" xr3:uid="{B4E1084D-FE71-4D3B-9AC8-6042CE029DD4}" name="futur proche" dataDxfId="35"/>
    <tableColumn id="24" xr3:uid="{0CDFD04F-3C3C-40D7-859D-A0D9A0CF9C20}" name="aantal fouten" dataDxfId="34">
      <calculatedColumnFormula>SUM(C3:L3)</calculatedColumnFormula>
    </tableColumn>
    <tableColumn id="10" xr3:uid="{B9BF205D-CA81-4CD8-906E-E02F93225591}" name="aantal punten" dataDxfId="33">
      <calculatedColumnFormula>$N$35-Tabel36262357891023[[#This Row],[aantal fouten]]</calculatedColumnFormula>
    </tableColumn>
    <tableColumn id="9" xr3:uid="{68071FEB-FC21-40CC-A9B2-E15397AAACC6}" name="cijfer werkwoordentoets" dataDxfId="32">
      <calculatedColumnFormula>ROUND(IF(($R$3&gt;=1),MIN(($R$3+(($N3*9)/$N$35)),(1+((($N3*9)/$N$35)*2)),(10-(((($N$35-$N3)*9)/$N$35)*0.5))),MAX(($R$3+(($N3*9)/$N$35)),(1+((($N3*9)/$N$35)*0.5)),(10-(((($N$35-$N3)*9)/$N$35)*2)))),1)</calculatedColumnFormula>
    </tableColumn>
    <tableColumn id="4" xr3:uid="{6C18699A-B5D6-49FB-861F-F98940401752}" name="1e rapportcijfer" dataDxfId="31">
      <calculatedColumnFormula>(Tabel36262357891023[[#This Row],[cijfer werkwoordentoets]]+Tabel3626235789102[[#This Row],[cijfer toets 2]]+Tabel362623578910[[#This Row],[cijfer toets 1]])/3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E0D816-D7A7-43FE-B20D-C388C7323D19}" name="Tabel3626235789102" displayName="Tabel3626235789102" ref="A2:N33" insertRowShift="1" totalsRowShown="0" headerRowDxfId="30" dataDxfId="29">
  <autoFilter ref="A2:N33" xr:uid="{00000000-0009-0000-0100-000009000000}"/>
  <sortState xmlns:xlrd2="http://schemas.microsoft.com/office/spreadsheetml/2017/richdata2" ref="A3:M33">
    <sortCondition ref="B3"/>
  </sortState>
  <tableColumns count="14">
    <tableColumn id="1" xr3:uid="{335F4AEE-2144-44E2-BB8A-204703126F15}" name="3H.fa1" dataDxfId="28"/>
    <tableColumn id="2" xr3:uid="{147C5FFD-F43A-45D4-9468-82AE974CCAF9}" name="leerlingnummer" dataDxfId="27"/>
    <tableColumn id="3" xr3:uid="{17322EB3-866B-44A8-BCFA-CF5CEACA3E78}" name="luisteren" dataDxfId="26"/>
    <tableColumn id="11" xr3:uid="{F4292E8D-2052-45CF-A5E6-9FC328871247}" name="vocabulaire FF" dataDxfId="25"/>
    <tableColumn id="14" xr3:uid="{CC923B01-AC99-47A4-B089-572A895655CB}" name="vocabulaire NF" dataDxfId="24"/>
    <tableColumn id="5" xr3:uid="{284E821E-AB94-4470-83D5-F06108650C25}" name="het pers. vnw. als meew. vw" dataDxfId="23"/>
    <tableColumn id="12" xr3:uid="{BEEF62C8-496E-4942-B6BC-14EFD22A8874}" name="het werkwoord (de-/re-) venir" dataDxfId="22"/>
    <tableColumn id="13" xr3:uid="{8A086211-4C1F-47EA-BBCD-3D96D6CED6BF}" name="de passé composé" dataDxfId="21"/>
    <tableColumn id="7" xr3:uid="{446C22A3-ABD7-467B-A5FE-E42B99A286E5}" name="phrases-clés" dataDxfId="20"/>
    <tableColumn id="8" xr3:uid="{1B9B6E2F-9204-4296-ADCE-F62D047A8AAE}" name="lezen" dataDxfId="19"/>
    <tableColumn id="24" xr3:uid="{E77DD010-95C3-492B-AE11-3CF22836B776}" name="aantal fouten" dataDxfId="18">
      <calculatedColumnFormula>SUM(C3:J3)</calculatedColumnFormula>
    </tableColumn>
    <tableColumn id="10" xr3:uid="{DF0B3DB1-EE32-4D29-8949-65B650A1F33B}" name="aantal punten" dataDxfId="17">
      <calculatedColumnFormula>$L$35-Tabel3626235789102[[#This Row],[aantal fouten]]</calculatedColumnFormula>
    </tableColumn>
    <tableColumn id="9" xr3:uid="{12B40972-5BEC-43EA-8FA0-53E6198E5672}" name="cijfer toets 2" dataDxfId="16">
      <calculatedColumnFormula>ROUND(IF(($P$3&gt;=1),MIN(($P$3+(($L3*9)/$L$35)),(1+((($L3*9)/$L$35)*2)),(10-(((($L$35-$L3)*9)/$L$35)*0.5))),MAX(($P$3+(($L3*9)/$L$35)),(1+((($L3*9)/$L$35)*0.5)),(10-(((($L$35-$L3)*9)/$L$35)*2)))),1)</calculatedColumnFormula>
    </tableColumn>
    <tableColumn id="4" xr3:uid="{B7D10E1E-BB0C-4AC7-A1D5-9689299756D1}" name="gemiddelde cijfer" dataDxfId="15">
      <calculatedColumnFormula>(Tabel3626235789102[[#This Row],[cijfer toets 2]]+Tabel362623578910[[#This Row],[cijfer toets 1]])/2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el362623578910" displayName="Tabel362623578910" ref="A2:M33" insertRowShift="1" totalsRowShown="0" headerRowDxfId="14" dataDxfId="13">
  <autoFilter ref="A2:M33" xr:uid="{00000000-0009-0000-0100-000009000000}"/>
  <sortState xmlns:xlrd2="http://schemas.microsoft.com/office/spreadsheetml/2017/richdata2" ref="A3:M33">
    <sortCondition ref="B3"/>
  </sortState>
  <tableColumns count="13">
    <tableColumn id="1" xr3:uid="{00000000-0010-0000-0000-000001000000}" name="3H.fa1" dataDxfId="12"/>
    <tableColumn id="2" xr3:uid="{00000000-0010-0000-0000-000002000000}" name="leerlingnummer" dataDxfId="11"/>
    <tableColumn id="3" xr3:uid="{00000000-0010-0000-0000-000003000000}" name="luisteren" dataDxfId="10"/>
    <tableColumn id="11" xr3:uid="{00000000-0010-0000-0000-00000B000000}" name="vocabulaire FN" dataDxfId="9"/>
    <tableColumn id="14" xr3:uid="{00000000-0010-0000-0000-00000E000000}" name="vocabulaire NF" dataDxfId="8"/>
    <tableColumn id="5" xr3:uid="{00000000-0010-0000-0000-000005000000}" name="het bezittelijk vnw." dataDxfId="7"/>
    <tableColumn id="12" xr3:uid="{00000000-0010-0000-0000-00000C000000}" name="werkwoorden als partir" dataDxfId="6"/>
    <tableColumn id="13" xr3:uid="{00000000-0010-0000-0000-00000D000000}" name="regelmatige ww. op -er, -ir en -re + wederk. ww." dataDxfId="5"/>
    <tableColumn id="7" xr3:uid="{00000000-0010-0000-0000-000007000000}" name="phrases-clés / schrijven" dataDxfId="4"/>
    <tableColumn id="8" xr3:uid="{00000000-0010-0000-0000-000008000000}" name="lezen" dataDxfId="3"/>
    <tableColumn id="24" xr3:uid="{00000000-0010-0000-0000-000018000000}" name="aantal fouten" dataDxfId="2">
      <calculatedColumnFormula>SUM(C3:J3)</calculatedColumnFormula>
    </tableColumn>
    <tableColumn id="10" xr3:uid="{00000000-0010-0000-0000-00000A000000}" name="aantal punten" dataDxfId="1">
      <calculatedColumnFormula>$L$35-Tabel362623578910[[#This Row],[aantal fouten]]</calculatedColumnFormula>
    </tableColumn>
    <tableColumn id="9" xr3:uid="{00000000-0010-0000-0000-000009000000}" name="cijfer toets 1" dataDxfId="0">
      <calculatedColumnFormula>ROUND(IF(($O$3&gt;=1),MIN(($O$3+(($L3*9)/$L$35)),(1+((($L3*9)/$L$35)*2)),(10-(((($L$35-$L3)*9)/$L$35)*0.5))),MAX(($O$3+(($L3*9)/$L$35)),(1+((($L3*9)/$L$35)*0.5)),(10-(((($L$35-$L3)*9)/$L$35)*2)))),1)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719D4-1BF2-49D7-A556-D8F54BB218E2}">
  <sheetPr>
    <pageSetUpPr fitToPage="1"/>
  </sheetPr>
  <dimension ref="A1:R46"/>
  <sheetViews>
    <sheetView tabSelected="1"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2" bestFit="1" customWidth="1"/>
    <col min="2" max="2" width="17.85546875" style="2" customWidth="1"/>
    <col min="3" max="10" width="8.7109375" style="4" customWidth="1"/>
    <col min="11" max="13" width="8.7109375" style="2" customWidth="1"/>
    <col min="14" max="14" width="10.85546875" style="5" customWidth="1"/>
    <col min="15" max="15" width="20.7109375" style="4" customWidth="1"/>
    <col min="16" max="16" width="3.5703125" style="4" bestFit="1" customWidth="1"/>
    <col min="17" max="16384" width="9.140625" style="4"/>
  </cols>
  <sheetData>
    <row r="1" spans="1:18" ht="15.75" x14ac:dyDescent="0.25">
      <c r="C1" s="3" t="s">
        <v>58</v>
      </c>
      <c r="D1" s="3"/>
    </row>
    <row r="2" spans="1:18" s="10" customFormat="1" ht="92.25" customHeight="1" x14ac:dyDescent="0.25">
      <c r="A2" s="36" t="s">
        <v>22</v>
      </c>
      <c r="B2" s="34" t="s">
        <v>10</v>
      </c>
      <c r="C2" s="7" t="s">
        <v>17</v>
      </c>
      <c r="D2" s="7" t="s">
        <v>25</v>
      </c>
      <c r="E2" s="7" t="s">
        <v>18</v>
      </c>
      <c r="F2" s="7" t="s">
        <v>59</v>
      </c>
      <c r="G2" s="7" t="s">
        <v>60</v>
      </c>
      <c r="H2" s="7" t="s">
        <v>61</v>
      </c>
      <c r="I2" s="7" t="s">
        <v>34</v>
      </c>
      <c r="J2" s="7" t="s">
        <v>19</v>
      </c>
      <c r="K2" s="8" t="s">
        <v>9</v>
      </c>
      <c r="L2" s="8" t="s">
        <v>14</v>
      </c>
      <c r="M2" s="8" t="s">
        <v>50</v>
      </c>
      <c r="N2" s="40" t="s">
        <v>29</v>
      </c>
    </row>
    <row r="3" spans="1:18" x14ac:dyDescent="0.25">
      <c r="A3" s="6">
        <v>1</v>
      </c>
      <c r="B3" s="1">
        <v>422451</v>
      </c>
      <c r="C3" s="11">
        <v>3</v>
      </c>
      <c r="D3" s="41">
        <v>2</v>
      </c>
      <c r="E3" s="41">
        <v>5.75</v>
      </c>
      <c r="F3" s="41">
        <v>0</v>
      </c>
      <c r="G3" s="41">
        <v>2</v>
      </c>
      <c r="H3" s="41">
        <v>3</v>
      </c>
      <c r="I3" s="41">
        <v>4.25</v>
      </c>
      <c r="J3" s="41">
        <v>2</v>
      </c>
      <c r="K3" s="12">
        <f t="shared" ref="K3:K8" si="0">SUM(C3:J3)</f>
        <v>22</v>
      </c>
      <c r="L3" s="12">
        <f>$L$35-Tabel362623578910246[[#This Row],[aantal fouten]]</f>
        <v>29</v>
      </c>
      <c r="M3" s="13">
        <f t="shared" ref="M3:M10" si="1">ROUND(IF(($P$3&gt;=1),MIN(($P$3+(($L3*9)/$L$35)),(1+((($L3*9)/$L$35)*2)),(10-(((($L$35-$L3)*9)/$L$35)*0.5))),MAX(($P$3+(($L3*9)/$L$35)),(1+((($L3*9)/$L$35)*0.5)),(10-(((($L$35-$L3)*9)/$L$35)*2)))),1)</f>
        <v>5.5</v>
      </c>
      <c r="N3" s="44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6.5333333333333341</v>
      </c>
      <c r="O3" s="14" t="s">
        <v>13</v>
      </c>
      <c r="P3" s="12">
        <v>0.4</v>
      </c>
      <c r="Q3" s="15"/>
    </row>
    <row r="4" spans="1:18" x14ac:dyDescent="0.25">
      <c r="A4" s="6">
        <v>2</v>
      </c>
      <c r="B4" s="37">
        <v>424109</v>
      </c>
      <c r="C4" s="11">
        <v>1</v>
      </c>
      <c r="D4" s="11">
        <v>0</v>
      </c>
      <c r="E4" s="11">
        <v>1.25</v>
      </c>
      <c r="F4" s="11">
        <v>2</v>
      </c>
      <c r="G4" s="11">
        <v>3</v>
      </c>
      <c r="H4" s="11">
        <v>1</v>
      </c>
      <c r="I4" s="11">
        <v>5.75</v>
      </c>
      <c r="J4" s="11">
        <v>4</v>
      </c>
      <c r="K4" s="12">
        <f t="shared" si="0"/>
        <v>18</v>
      </c>
      <c r="L4" s="12">
        <f>$L$35-Tabel362623578910246[[#This Row],[aantal fouten]]</f>
        <v>33</v>
      </c>
      <c r="M4" s="13">
        <f t="shared" si="1"/>
        <v>6.2</v>
      </c>
      <c r="N4" s="39"/>
    </row>
    <row r="5" spans="1:18" x14ac:dyDescent="0.25">
      <c r="A5" s="6">
        <v>3</v>
      </c>
      <c r="B5" s="1">
        <v>424267</v>
      </c>
      <c r="C5" s="11">
        <v>2</v>
      </c>
      <c r="D5" s="11">
        <v>1</v>
      </c>
      <c r="E5" s="11">
        <v>2</v>
      </c>
      <c r="F5" s="11">
        <v>3</v>
      </c>
      <c r="G5" s="11">
        <v>5</v>
      </c>
      <c r="H5" s="11">
        <v>3</v>
      </c>
      <c r="I5" s="11">
        <v>8.5</v>
      </c>
      <c r="J5" s="11">
        <v>3</v>
      </c>
      <c r="K5" s="12">
        <f t="shared" si="0"/>
        <v>27.5</v>
      </c>
      <c r="L5" s="12">
        <f>$L$35-Tabel362623578910246[[#This Row],[aantal fouten]]</f>
        <v>23.5</v>
      </c>
      <c r="M5" s="13">
        <f t="shared" si="1"/>
        <v>4.5</v>
      </c>
      <c r="N5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5.75</v>
      </c>
      <c r="O5" s="16"/>
    </row>
    <row r="6" spans="1:18" x14ac:dyDescent="0.25">
      <c r="A6" s="6">
        <v>4</v>
      </c>
      <c r="B6" s="1">
        <v>424486</v>
      </c>
      <c r="C6" s="11">
        <v>1</v>
      </c>
      <c r="D6" s="11">
        <v>1</v>
      </c>
      <c r="E6" s="11">
        <v>2.5</v>
      </c>
      <c r="F6" s="11">
        <v>2</v>
      </c>
      <c r="G6" s="11">
        <v>1</v>
      </c>
      <c r="H6" s="11">
        <v>0</v>
      </c>
      <c r="I6" s="11">
        <v>1.25</v>
      </c>
      <c r="J6" s="11">
        <v>3</v>
      </c>
      <c r="K6" s="12">
        <f t="shared" si="0"/>
        <v>11.75</v>
      </c>
      <c r="L6" s="12">
        <f>$L$35-Tabel362623578910246[[#This Row],[aantal fouten]]</f>
        <v>39.25</v>
      </c>
      <c r="M6" s="13">
        <f t="shared" si="1"/>
        <v>7.3</v>
      </c>
      <c r="N6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6.2833333333333323</v>
      </c>
      <c r="P6" s="18">
        <v>0</v>
      </c>
      <c r="Q6" s="4" t="s">
        <v>21</v>
      </c>
    </row>
    <row r="7" spans="1:18" x14ac:dyDescent="0.25">
      <c r="A7" s="6">
        <v>5</v>
      </c>
      <c r="B7" s="37">
        <v>424847</v>
      </c>
      <c r="C7" s="11">
        <v>3</v>
      </c>
      <c r="D7" s="11">
        <v>1</v>
      </c>
      <c r="E7" s="11">
        <v>0</v>
      </c>
      <c r="F7" s="11">
        <v>0</v>
      </c>
      <c r="G7" s="11">
        <v>1</v>
      </c>
      <c r="H7" s="11">
        <v>0.5</v>
      </c>
      <c r="I7" s="11">
        <v>2.25</v>
      </c>
      <c r="J7" s="11">
        <v>2</v>
      </c>
      <c r="K7" s="12">
        <f t="shared" si="0"/>
        <v>9.75</v>
      </c>
      <c r="L7" s="12">
        <f>$L$35-Tabel362623578910246[[#This Row],[aantal fouten]]</f>
        <v>41.25</v>
      </c>
      <c r="M7" s="13">
        <f t="shared" si="1"/>
        <v>7.7</v>
      </c>
      <c r="N7" s="39"/>
      <c r="P7" s="19">
        <v>1</v>
      </c>
      <c r="Q7" s="4" t="s">
        <v>2</v>
      </c>
      <c r="R7" s="20"/>
    </row>
    <row r="8" spans="1:18" x14ac:dyDescent="0.25">
      <c r="A8" s="6">
        <v>6</v>
      </c>
      <c r="B8" s="1">
        <v>424850</v>
      </c>
      <c r="C8" s="11">
        <v>0</v>
      </c>
      <c r="D8" s="11">
        <v>0</v>
      </c>
      <c r="E8" s="11">
        <v>1.75</v>
      </c>
      <c r="F8" s="11">
        <v>1</v>
      </c>
      <c r="G8" s="11">
        <v>3</v>
      </c>
      <c r="H8" s="11">
        <v>0.5</v>
      </c>
      <c r="I8" s="11">
        <v>5.75</v>
      </c>
      <c r="J8" s="11">
        <v>5</v>
      </c>
      <c r="K8" s="12">
        <f t="shared" si="0"/>
        <v>17</v>
      </c>
      <c r="L8" s="12">
        <f>$L$35-Tabel362623578910246[[#This Row],[aantal fouten]]</f>
        <v>34</v>
      </c>
      <c r="M8" s="13">
        <f t="shared" si="1"/>
        <v>6.4</v>
      </c>
      <c r="N8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6.0333333333333323</v>
      </c>
      <c r="P8" s="21">
        <v>2</v>
      </c>
      <c r="Q8" s="4" t="s">
        <v>3</v>
      </c>
    </row>
    <row r="9" spans="1:18" x14ac:dyDescent="0.25">
      <c r="A9" s="6">
        <v>7</v>
      </c>
      <c r="B9" s="1">
        <v>424866</v>
      </c>
      <c r="C9" s="32">
        <v>2</v>
      </c>
      <c r="D9" s="32">
        <v>2</v>
      </c>
      <c r="E9" s="32">
        <v>4</v>
      </c>
      <c r="F9" s="32">
        <v>3</v>
      </c>
      <c r="G9" s="32">
        <v>3</v>
      </c>
      <c r="H9" s="32">
        <v>2.5</v>
      </c>
      <c r="I9" s="32">
        <v>6.25</v>
      </c>
      <c r="J9" s="32">
        <v>4</v>
      </c>
      <c r="K9" s="33">
        <f t="shared" ref="K9:K33" si="2">SUM(C9:J9)</f>
        <v>26.75</v>
      </c>
      <c r="L9" s="33">
        <f>$L$35-Tabel362623578910246[[#This Row],[aantal fouten]]</f>
        <v>24.25</v>
      </c>
      <c r="M9" s="13">
        <f t="shared" si="1"/>
        <v>4.7</v>
      </c>
      <c r="N9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5.9333333333333336</v>
      </c>
      <c r="P9" s="22">
        <v>3</v>
      </c>
      <c r="Q9" s="4" t="s">
        <v>0</v>
      </c>
    </row>
    <row r="10" spans="1:18" x14ac:dyDescent="0.25">
      <c r="A10" s="6">
        <v>8</v>
      </c>
      <c r="B10" s="1">
        <v>424898</v>
      </c>
      <c r="C10" s="11">
        <v>1</v>
      </c>
      <c r="D10" s="11">
        <v>0</v>
      </c>
      <c r="E10" s="11">
        <v>3.5</v>
      </c>
      <c r="F10" s="11">
        <v>1</v>
      </c>
      <c r="G10" s="11">
        <v>3</v>
      </c>
      <c r="H10" s="11">
        <v>1</v>
      </c>
      <c r="I10" s="11">
        <v>3.25</v>
      </c>
      <c r="J10" s="11">
        <v>2</v>
      </c>
      <c r="K10" s="33">
        <f t="shared" si="2"/>
        <v>14.75</v>
      </c>
      <c r="L10" s="33">
        <f>$L$35-Tabel362623578910246[[#This Row],[aantal fouten]]</f>
        <v>36.25</v>
      </c>
      <c r="M10" s="13">
        <f t="shared" si="1"/>
        <v>6.8</v>
      </c>
      <c r="N10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8.15</v>
      </c>
      <c r="P10" s="35"/>
      <c r="Q10" s="4" t="s">
        <v>8</v>
      </c>
    </row>
    <row r="11" spans="1:18" x14ac:dyDescent="0.25">
      <c r="A11" s="6">
        <v>9</v>
      </c>
      <c r="B11" s="37">
        <v>424926</v>
      </c>
      <c r="C11" s="30"/>
      <c r="D11" s="30"/>
      <c r="E11" s="30"/>
      <c r="F11" s="30"/>
      <c r="G11" s="30"/>
      <c r="H11" s="30"/>
      <c r="I11" s="30"/>
      <c r="J11" s="30"/>
      <c r="K11" s="33"/>
      <c r="L11" s="33"/>
      <c r="M11" s="13"/>
      <c r="N11" s="39"/>
      <c r="P11" s="23">
        <v>4</v>
      </c>
      <c r="Q11" s="4" t="s">
        <v>4</v>
      </c>
    </row>
    <row r="12" spans="1:18" x14ac:dyDescent="0.25">
      <c r="A12" s="6">
        <v>10</v>
      </c>
      <c r="B12" s="1">
        <v>424927</v>
      </c>
      <c r="C12" s="30">
        <v>2</v>
      </c>
      <c r="D12" s="30">
        <v>3</v>
      </c>
      <c r="E12" s="30">
        <v>4.5</v>
      </c>
      <c r="F12" s="30">
        <v>1</v>
      </c>
      <c r="G12" s="30">
        <v>0</v>
      </c>
      <c r="H12" s="30">
        <v>1.5</v>
      </c>
      <c r="I12" s="30">
        <v>4.25</v>
      </c>
      <c r="J12" s="30">
        <v>4</v>
      </c>
      <c r="K12" s="33">
        <f t="shared" si="2"/>
        <v>20.25</v>
      </c>
      <c r="L12" s="33">
        <f>$L$35-Tabel362623578910246[[#This Row],[aantal fouten]]</f>
        <v>30.75</v>
      </c>
      <c r="M12" s="13">
        <f t="shared" ref="M12:M23" si="3">ROUND(IF(($P$3&gt;=1),MIN(($P$3+(($L12*9)/$L$35)),(1+((($L12*9)/$L$35)*2)),(10-(((($L$35-$L12)*9)/$L$35)*0.5))),MAX(($P$3+(($L12*9)/$L$35)),(1+((($L12*9)/$L$35)*0.5)),(10-(((($L$35-$L12)*9)/$L$35)*2)))),1)</f>
        <v>5.8</v>
      </c>
      <c r="N12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5.7499999999999991</v>
      </c>
      <c r="P12" s="24">
        <v>5</v>
      </c>
      <c r="Q12" s="4" t="s">
        <v>1</v>
      </c>
    </row>
    <row r="13" spans="1:18" x14ac:dyDescent="0.25">
      <c r="A13" s="6">
        <v>11</v>
      </c>
      <c r="B13" s="1">
        <v>424945</v>
      </c>
      <c r="C13" s="30">
        <v>1</v>
      </c>
      <c r="D13" s="30">
        <v>0</v>
      </c>
      <c r="E13" s="30">
        <v>0.5</v>
      </c>
      <c r="F13" s="30">
        <v>1</v>
      </c>
      <c r="G13" s="30">
        <v>3</v>
      </c>
      <c r="H13" s="30">
        <v>1</v>
      </c>
      <c r="I13" s="30">
        <v>1.25</v>
      </c>
      <c r="J13" s="30">
        <v>4</v>
      </c>
      <c r="K13" s="33">
        <f t="shared" si="2"/>
        <v>11.75</v>
      </c>
      <c r="L13" s="33">
        <f>$L$35-Tabel362623578910246[[#This Row],[aantal fouten]]</f>
        <v>39.25</v>
      </c>
      <c r="M13" s="13">
        <f t="shared" si="3"/>
        <v>7.3</v>
      </c>
      <c r="N13" s="44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6.5</v>
      </c>
      <c r="P13" s="25">
        <v>6</v>
      </c>
      <c r="Q13" s="4" t="s">
        <v>6</v>
      </c>
    </row>
    <row r="14" spans="1:18" x14ac:dyDescent="0.25">
      <c r="A14" s="6">
        <v>12</v>
      </c>
      <c r="B14" s="1">
        <v>424954</v>
      </c>
      <c r="C14" s="11">
        <v>2</v>
      </c>
      <c r="D14" s="11">
        <v>0</v>
      </c>
      <c r="E14" s="11">
        <v>5</v>
      </c>
      <c r="F14" s="11">
        <v>1</v>
      </c>
      <c r="G14" s="11">
        <v>4</v>
      </c>
      <c r="H14" s="11">
        <v>0.5</v>
      </c>
      <c r="I14" s="11">
        <v>4</v>
      </c>
      <c r="J14" s="11">
        <v>1</v>
      </c>
      <c r="K14" s="33">
        <f t="shared" si="2"/>
        <v>17.5</v>
      </c>
      <c r="L14" s="33">
        <f>$L$35-Tabel362623578910246[[#This Row],[aantal fouten]]</f>
        <v>33.5</v>
      </c>
      <c r="M14" s="13">
        <f t="shared" si="3"/>
        <v>6.3</v>
      </c>
      <c r="N14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6.0666666666666664</v>
      </c>
      <c r="P14" s="26">
        <v>7</v>
      </c>
      <c r="Q14" s="4" t="s">
        <v>7</v>
      </c>
    </row>
    <row r="15" spans="1:18" x14ac:dyDescent="0.25">
      <c r="A15" s="6">
        <v>13</v>
      </c>
      <c r="B15" s="1">
        <v>424959</v>
      </c>
      <c r="C15" s="11">
        <v>2</v>
      </c>
      <c r="D15" s="11">
        <v>3</v>
      </c>
      <c r="E15" s="11">
        <v>4.5</v>
      </c>
      <c r="F15" s="11">
        <v>3</v>
      </c>
      <c r="G15" s="11">
        <v>4</v>
      </c>
      <c r="H15" s="11">
        <v>2.5</v>
      </c>
      <c r="I15" s="11">
        <v>5.5</v>
      </c>
      <c r="J15" s="11">
        <v>5</v>
      </c>
      <c r="K15" s="33">
        <f t="shared" si="2"/>
        <v>29.5</v>
      </c>
      <c r="L15" s="33">
        <f>$L$35-Tabel362623578910246[[#This Row],[aantal fouten]]</f>
        <v>21.5</v>
      </c>
      <c r="M15" s="13">
        <f t="shared" si="3"/>
        <v>4.2</v>
      </c>
      <c r="N15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4.7</v>
      </c>
      <c r="P15" s="28">
        <v>10</v>
      </c>
      <c r="Q15" s="4" t="s">
        <v>5</v>
      </c>
    </row>
    <row r="16" spans="1:18" x14ac:dyDescent="0.25">
      <c r="A16" s="6">
        <v>14</v>
      </c>
      <c r="B16" s="1">
        <v>424979</v>
      </c>
      <c r="C16" s="11">
        <v>0</v>
      </c>
      <c r="D16" s="11">
        <v>1</v>
      </c>
      <c r="E16" s="11">
        <v>2</v>
      </c>
      <c r="F16" s="11">
        <v>0</v>
      </c>
      <c r="G16" s="11">
        <v>1</v>
      </c>
      <c r="H16" s="11">
        <v>0.5</v>
      </c>
      <c r="I16" s="11">
        <v>3</v>
      </c>
      <c r="J16" s="11">
        <v>5</v>
      </c>
      <c r="K16" s="33">
        <f t="shared" si="2"/>
        <v>12.5</v>
      </c>
      <c r="L16" s="33">
        <f>$L$35-Tabel362623578910246[[#This Row],[aantal fouten]]</f>
        <v>38.5</v>
      </c>
      <c r="M16" s="13">
        <f t="shared" si="3"/>
        <v>7.2</v>
      </c>
      <c r="N16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7.5666666666666664</v>
      </c>
    </row>
    <row r="17" spans="1:16" x14ac:dyDescent="0.25">
      <c r="A17" s="6">
        <v>15</v>
      </c>
      <c r="B17" s="37">
        <v>424980</v>
      </c>
      <c r="C17" s="30">
        <v>2</v>
      </c>
      <c r="D17" s="30">
        <v>1</v>
      </c>
      <c r="E17" s="30">
        <v>6</v>
      </c>
      <c r="F17" s="30">
        <v>0</v>
      </c>
      <c r="G17" s="30">
        <v>3</v>
      </c>
      <c r="H17" s="30">
        <v>0</v>
      </c>
      <c r="I17" s="30">
        <v>1.75</v>
      </c>
      <c r="J17" s="30">
        <v>3</v>
      </c>
      <c r="K17" s="33">
        <f t="shared" si="2"/>
        <v>16.75</v>
      </c>
      <c r="L17" s="33">
        <f>$L$35-Tabel362623578910246[[#This Row],[aantal fouten]]</f>
        <v>34.25</v>
      </c>
      <c r="M17" s="13">
        <f t="shared" si="3"/>
        <v>6.4</v>
      </c>
      <c r="N17" s="39"/>
      <c r="P17" s="29"/>
    </row>
    <row r="18" spans="1:16" x14ac:dyDescent="0.25">
      <c r="A18" s="6">
        <v>16</v>
      </c>
      <c r="B18" s="1">
        <v>424991</v>
      </c>
      <c r="C18" s="11">
        <v>1</v>
      </c>
      <c r="D18" s="11">
        <v>2</v>
      </c>
      <c r="E18" s="11">
        <v>0</v>
      </c>
      <c r="F18" s="11">
        <v>2</v>
      </c>
      <c r="G18" s="11">
        <v>1</v>
      </c>
      <c r="H18" s="11">
        <v>2.5</v>
      </c>
      <c r="I18" s="11">
        <v>2.5</v>
      </c>
      <c r="J18" s="11">
        <v>4</v>
      </c>
      <c r="K18" s="33">
        <f t="shared" si="2"/>
        <v>15</v>
      </c>
      <c r="L18" s="33">
        <f>$L$35-Tabel362623578910246[[#This Row],[aantal fouten]]</f>
        <v>36</v>
      </c>
      <c r="M18" s="13">
        <f t="shared" si="3"/>
        <v>6.8</v>
      </c>
      <c r="N18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7.0333333333333323</v>
      </c>
      <c r="P18" s="29"/>
    </row>
    <row r="19" spans="1:16" x14ac:dyDescent="0.25">
      <c r="A19" s="6">
        <v>17</v>
      </c>
      <c r="B19" s="37">
        <v>425013</v>
      </c>
      <c r="C19" s="11">
        <v>1</v>
      </c>
      <c r="D19" s="11">
        <v>0</v>
      </c>
      <c r="E19" s="11">
        <v>3</v>
      </c>
      <c r="F19" s="11">
        <v>2</v>
      </c>
      <c r="G19" s="11">
        <v>1</v>
      </c>
      <c r="H19" s="11">
        <v>0.5</v>
      </c>
      <c r="I19" s="11">
        <v>5</v>
      </c>
      <c r="J19" s="11">
        <v>2</v>
      </c>
      <c r="K19" s="33">
        <f t="shared" si="2"/>
        <v>14.5</v>
      </c>
      <c r="L19" s="33">
        <f>$L$35-Tabel362623578910246[[#This Row],[aantal fouten]]</f>
        <v>36.5</v>
      </c>
      <c r="M19" s="13">
        <f t="shared" si="3"/>
        <v>6.8</v>
      </c>
      <c r="N19" s="39"/>
      <c r="P19" s="29"/>
    </row>
    <row r="20" spans="1:16" x14ac:dyDescent="0.25">
      <c r="A20" s="6">
        <v>18</v>
      </c>
      <c r="B20" s="1">
        <v>425014</v>
      </c>
      <c r="C20" s="11">
        <v>2</v>
      </c>
      <c r="D20" s="11">
        <v>3</v>
      </c>
      <c r="E20" s="11">
        <v>3.25</v>
      </c>
      <c r="F20" s="11">
        <v>0</v>
      </c>
      <c r="G20" s="11">
        <v>2</v>
      </c>
      <c r="H20" s="11">
        <v>1</v>
      </c>
      <c r="I20" s="11">
        <v>5</v>
      </c>
      <c r="J20" s="11">
        <v>3</v>
      </c>
      <c r="K20" s="33">
        <f t="shared" si="2"/>
        <v>19.25</v>
      </c>
      <c r="L20" s="33">
        <f>$L$35-Tabel362623578910246[[#This Row],[aantal fouten]]</f>
        <v>31.75</v>
      </c>
      <c r="M20" s="13">
        <f t="shared" si="3"/>
        <v>6</v>
      </c>
      <c r="N20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6.0166666666666657</v>
      </c>
      <c r="P20" s="2"/>
    </row>
    <row r="21" spans="1:16" x14ac:dyDescent="0.25">
      <c r="A21" s="6">
        <v>19</v>
      </c>
      <c r="B21" s="1">
        <v>425022</v>
      </c>
      <c r="C21" s="32">
        <v>0</v>
      </c>
      <c r="D21" s="32">
        <v>2</v>
      </c>
      <c r="E21" s="32">
        <v>5</v>
      </c>
      <c r="F21" s="32">
        <v>3</v>
      </c>
      <c r="G21" s="32">
        <v>3</v>
      </c>
      <c r="H21" s="32">
        <v>1</v>
      </c>
      <c r="I21" s="32">
        <v>7.25</v>
      </c>
      <c r="J21" s="32">
        <v>5</v>
      </c>
      <c r="K21" s="33">
        <f t="shared" si="2"/>
        <v>26.25</v>
      </c>
      <c r="L21" s="33">
        <f>$L$35-Tabel362623578910246[[#This Row],[aantal fouten]]</f>
        <v>24.75</v>
      </c>
      <c r="M21" s="13">
        <f t="shared" si="3"/>
        <v>4.8</v>
      </c>
      <c r="N21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5.8833333333333329</v>
      </c>
      <c r="P21" s="2"/>
    </row>
    <row r="22" spans="1:16" x14ac:dyDescent="0.25">
      <c r="A22" s="6">
        <v>20</v>
      </c>
      <c r="B22" s="1">
        <v>425049</v>
      </c>
      <c r="C22" s="11">
        <v>2</v>
      </c>
      <c r="D22" s="41">
        <v>0</v>
      </c>
      <c r="E22" s="41">
        <v>6</v>
      </c>
      <c r="F22" s="41">
        <v>0</v>
      </c>
      <c r="G22" s="41">
        <v>4</v>
      </c>
      <c r="H22" s="41">
        <v>0</v>
      </c>
      <c r="I22" s="41">
        <v>3.25</v>
      </c>
      <c r="J22" s="41">
        <v>3</v>
      </c>
      <c r="K22" s="33">
        <f t="shared" si="2"/>
        <v>18.25</v>
      </c>
      <c r="L22" s="33">
        <f>$L$35-Tabel362623578910246[[#This Row],[aantal fouten]]</f>
        <v>32.75</v>
      </c>
      <c r="M22" s="13">
        <f t="shared" si="3"/>
        <v>6.2</v>
      </c>
      <c r="N22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6.05</v>
      </c>
      <c r="O22" s="45"/>
      <c r="P22" s="2"/>
    </row>
    <row r="23" spans="1:16" x14ac:dyDescent="0.25">
      <c r="A23" s="6">
        <v>21</v>
      </c>
      <c r="B23" s="1">
        <v>426233</v>
      </c>
      <c r="C23" s="11">
        <v>2</v>
      </c>
      <c r="D23" s="11">
        <v>0</v>
      </c>
      <c r="E23" s="11">
        <v>2.25</v>
      </c>
      <c r="F23" s="11">
        <v>0</v>
      </c>
      <c r="G23" s="11">
        <v>3</v>
      </c>
      <c r="H23" s="11">
        <v>2</v>
      </c>
      <c r="I23" s="11">
        <v>4.25</v>
      </c>
      <c r="J23" s="11">
        <v>3</v>
      </c>
      <c r="K23" s="33">
        <f t="shared" si="2"/>
        <v>16.5</v>
      </c>
      <c r="L23" s="33">
        <f>$L$35-Tabel362623578910246[[#This Row],[aantal fouten]]</f>
        <v>34.5</v>
      </c>
      <c r="M23" s="13">
        <f t="shared" si="3"/>
        <v>6.5</v>
      </c>
      <c r="N23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7.1000000000000005</v>
      </c>
      <c r="P23" s="2"/>
    </row>
    <row r="24" spans="1:16" x14ac:dyDescent="0.25">
      <c r="A24" s="6">
        <v>22</v>
      </c>
      <c r="B24" s="37">
        <v>426483</v>
      </c>
      <c r="C24" s="11"/>
      <c r="D24" s="41"/>
      <c r="E24" s="41"/>
      <c r="F24" s="41"/>
      <c r="G24" s="41"/>
      <c r="H24" s="41"/>
      <c r="I24" s="41"/>
      <c r="J24" s="41"/>
      <c r="K24" s="12"/>
      <c r="L24" s="33"/>
      <c r="M24" s="13"/>
      <c r="N24" s="39"/>
      <c r="O24" s="45"/>
      <c r="P24" s="2"/>
    </row>
    <row r="25" spans="1:16" x14ac:dyDescent="0.25">
      <c r="A25" s="6">
        <v>23</v>
      </c>
      <c r="B25" s="1">
        <v>427218</v>
      </c>
      <c r="C25" s="30">
        <v>1</v>
      </c>
      <c r="D25" s="30">
        <v>0</v>
      </c>
      <c r="E25" s="30">
        <v>2.25</v>
      </c>
      <c r="F25" s="30">
        <v>1</v>
      </c>
      <c r="G25" s="30">
        <v>2</v>
      </c>
      <c r="H25" s="30">
        <v>0</v>
      </c>
      <c r="I25" s="30">
        <v>5</v>
      </c>
      <c r="J25" s="30">
        <v>3</v>
      </c>
      <c r="K25" s="12">
        <f t="shared" si="2"/>
        <v>14.25</v>
      </c>
      <c r="L25" s="33">
        <f>$L$35-Tabel362623578910246[[#This Row],[aantal fouten]]</f>
        <v>36.75</v>
      </c>
      <c r="M25" s="13">
        <f>ROUND(IF(($P$3&gt;=1),MIN(($P$3+(($L25*9)/$L$35)),(1+((($L25*9)/$L$35)*2)),(10-(((($L$35-$L25)*9)/$L$35)*0.5))),MAX(($P$3+(($L25*9)/$L$35)),(1+((($L25*9)/$L$35)*0.5)),(10-(((($L$35-$L25)*9)/$L$35)*2)))),1)</f>
        <v>6.9</v>
      </c>
      <c r="N25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6.4000000000000012</v>
      </c>
      <c r="P25" s="2"/>
    </row>
    <row r="26" spans="1:16" x14ac:dyDescent="0.25">
      <c r="A26" s="6">
        <v>24</v>
      </c>
      <c r="B26" s="37">
        <v>427349</v>
      </c>
      <c r="C26" s="11"/>
      <c r="D26" s="11"/>
      <c r="E26" s="11"/>
      <c r="F26" s="11"/>
      <c r="G26" s="11"/>
      <c r="H26" s="11"/>
      <c r="I26" s="11"/>
      <c r="J26" s="11"/>
      <c r="K26" s="12"/>
      <c r="L26" s="12"/>
      <c r="M26" s="13"/>
      <c r="N26" s="39"/>
      <c r="P26" s="2"/>
    </row>
    <row r="27" spans="1:16" x14ac:dyDescent="0.25">
      <c r="A27" s="6">
        <v>25</v>
      </c>
      <c r="B27" s="1">
        <v>427472</v>
      </c>
      <c r="C27" s="11">
        <v>0</v>
      </c>
      <c r="D27" s="11">
        <v>1</v>
      </c>
      <c r="E27" s="41">
        <v>0.25</v>
      </c>
      <c r="F27" s="11">
        <v>1.5</v>
      </c>
      <c r="G27" s="11">
        <v>3</v>
      </c>
      <c r="H27" s="11">
        <v>3.5</v>
      </c>
      <c r="I27" s="11">
        <v>3.75</v>
      </c>
      <c r="J27" s="11">
        <v>2</v>
      </c>
      <c r="K27" s="12">
        <f t="shared" si="2"/>
        <v>15</v>
      </c>
      <c r="L27" s="12">
        <f>$L$35-Tabel362623578910246[[#This Row],[aantal fouten]]</f>
        <v>36</v>
      </c>
      <c r="M27" s="13">
        <f t="shared" ref="M27:M33" si="4">ROUND(IF(($P$3&gt;=1),MIN(($P$3+(($L27*9)/$L$35)),(1+((($L27*9)/$L$35)*2)),(10-(((($L$35-$L27)*9)/$L$35)*0.5))),MAX(($P$3+(($L27*9)/$L$35)),(1+((($L27*9)/$L$35)*0.5)),(10-(((($L$35-$L27)*9)/$L$35)*2)))),1)</f>
        <v>6.8</v>
      </c>
      <c r="N27" s="44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6.45</v>
      </c>
      <c r="P27" s="2"/>
    </row>
    <row r="28" spans="1:16" x14ac:dyDescent="0.25">
      <c r="A28" s="6">
        <v>26</v>
      </c>
      <c r="B28" s="1">
        <v>427530</v>
      </c>
      <c r="C28" s="11">
        <v>2</v>
      </c>
      <c r="D28" s="11">
        <v>0</v>
      </c>
      <c r="E28" s="11">
        <v>0.5</v>
      </c>
      <c r="F28" s="11">
        <v>3</v>
      </c>
      <c r="G28" s="11">
        <v>5</v>
      </c>
      <c r="H28" s="11">
        <v>1.5</v>
      </c>
      <c r="I28" s="11">
        <v>3.25</v>
      </c>
      <c r="J28" s="11">
        <v>3</v>
      </c>
      <c r="K28" s="12">
        <f t="shared" si="2"/>
        <v>18.25</v>
      </c>
      <c r="L28" s="12">
        <f>$L$35-Tabel362623578910246[[#This Row],[aantal fouten]]</f>
        <v>32.75</v>
      </c>
      <c r="M28" s="13">
        <f t="shared" si="4"/>
        <v>6.2</v>
      </c>
      <c r="N28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6.2333333333333334</v>
      </c>
      <c r="P28" s="2"/>
    </row>
    <row r="29" spans="1:16" x14ac:dyDescent="0.25">
      <c r="A29" s="6">
        <v>27</v>
      </c>
      <c r="B29" s="1">
        <v>427738</v>
      </c>
      <c r="C29" s="11">
        <v>3</v>
      </c>
      <c r="D29" s="41">
        <v>0</v>
      </c>
      <c r="E29" s="41">
        <v>3</v>
      </c>
      <c r="F29" s="41">
        <v>0</v>
      </c>
      <c r="G29" s="41">
        <v>0</v>
      </c>
      <c r="H29" s="41">
        <v>0</v>
      </c>
      <c r="I29" s="41">
        <v>4.75</v>
      </c>
      <c r="J29" s="41">
        <v>5</v>
      </c>
      <c r="K29" s="12">
        <f t="shared" si="2"/>
        <v>15.75</v>
      </c>
      <c r="L29" s="12">
        <f>$L$35-Tabel362623578910246[[#This Row],[aantal fouten]]</f>
        <v>35.25</v>
      </c>
      <c r="M29" s="13">
        <f t="shared" si="4"/>
        <v>6.6</v>
      </c>
      <c r="N29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6.3</v>
      </c>
      <c r="O29" s="45"/>
      <c r="P29" s="2"/>
    </row>
    <row r="30" spans="1:16" x14ac:dyDescent="0.25">
      <c r="A30" s="6">
        <v>28</v>
      </c>
      <c r="B30" s="1">
        <v>427763</v>
      </c>
      <c r="C30" s="38">
        <v>1</v>
      </c>
      <c r="D30" s="38">
        <v>2</v>
      </c>
      <c r="E30" s="38">
        <v>2.75</v>
      </c>
      <c r="F30" s="38">
        <v>0</v>
      </c>
      <c r="G30" s="38">
        <v>1</v>
      </c>
      <c r="H30" s="38">
        <v>0.5</v>
      </c>
      <c r="I30" s="38">
        <v>3.25</v>
      </c>
      <c r="J30" s="38">
        <v>4</v>
      </c>
      <c r="K30" s="39">
        <f t="shared" si="2"/>
        <v>14.5</v>
      </c>
      <c r="L30" s="39">
        <f>$L$35-Tabel362623578910246[[#This Row],[aantal fouten]]</f>
        <v>36.5</v>
      </c>
      <c r="M30" s="13">
        <f t="shared" si="4"/>
        <v>6.8</v>
      </c>
      <c r="N30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6.8666666666666671</v>
      </c>
      <c r="P30" s="2"/>
    </row>
    <row r="31" spans="1:16" x14ac:dyDescent="0.25">
      <c r="A31" s="6">
        <v>29</v>
      </c>
      <c r="B31" s="1">
        <v>427956</v>
      </c>
      <c r="C31" s="11">
        <v>1</v>
      </c>
      <c r="D31" s="11">
        <v>3</v>
      </c>
      <c r="E31" s="11">
        <v>2.5</v>
      </c>
      <c r="F31" s="11">
        <v>2.5</v>
      </c>
      <c r="G31" s="11">
        <v>1</v>
      </c>
      <c r="H31" s="11">
        <v>0.5</v>
      </c>
      <c r="I31" s="11">
        <v>2.25</v>
      </c>
      <c r="J31" s="11">
        <v>0</v>
      </c>
      <c r="K31" s="12">
        <f t="shared" si="2"/>
        <v>12.75</v>
      </c>
      <c r="L31" s="12">
        <f>$L$35-Tabel362623578910246[[#This Row],[aantal fouten]]</f>
        <v>38.25</v>
      </c>
      <c r="M31" s="13">
        <f t="shared" si="4"/>
        <v>7.2</v>
      </c>
      <c r="N31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6.166666666666667</v>
      </c>
      <c r="P31" s="2"/>
    </row>
    <row r="32" spans="1:16" x14ac:dyDescent="0.25">
      <c r="A32" s="6">
        <v>30</v>
      </c>
      <c r="B32" s="1">
        <v>431088</v>
      </c>
      <c r="C32" s="11">
        <v>2</v>
      </c>
      <c r="D32" s="11">
        <v>1</v>
      </c>
      <c r="E32" s="11">
        <v>2.25</v>
      </c>
      <c r="F32" s="11">
        <v>1</v>
      </c>
      <c r="G32" s="11">
        <v>3</v>
      </c>
      <c r="H32" s="11">
        <v>0.5</v>
      </c>
      <c r="I32" s="11">
        <v>2.25</v>
      </c>
      <c r="J32" s="11">
        <v>5</v>
      </c>
      <c r="K32" s="12">
        <f t="shared" si="2"/>
        <v>17</v>
      </c>
      <c r="L32" s="12">
        <f>$L$35-Tabel362623578910246[[#This Row],[aantal fouten]]</f>
        <v>34</v>
      </c>
      <c r="M32" s="13">
        <f t="shared" si="4"/>
        <v>6.4</v>
      </c>
      <c r="N32" s="39">
        <f>(Tabel362623578910246[[#This Row],[cijfer toets 3]]+Tabel362623578910245[[#This Row],[cijfer kijk- en luistertoets]]+Tabel36262357891024[[#This Row],[cijfer toets 3]]+Tabel36262357891023[[#This Row],[cijfer werkwoordentoets]]+Tabel3626235789102[[#This Row],[cijfer toets 2]]+Tabel362623578910[[#This Row],[cijfer toets 1]])/6</f>
        <v>6.2666666666666657</v>
      </c>
      <c r="P32" s="2"/>
    </row>
    <row r="33" spans="1:16" x14ac:dyDescent="0.25">
      <c r="A33" s="6">
        <v>31</v>
      </c>
      <c r="B33" s="37">
        <v>433130</v>
      </c>
      <c r="C33" s="11">
        <v>3</v>
      </c>
      <c r="D33" s="11">
        <v>2</v>
      </c>
      <c r="E33" s="11">
        <v>4.25</v>
      </c>
      <c r="F33" s="11">
        <v>1</v>
      </c>
      <c r="G33" s="11">
        <v>0</v>
      </c>
      <c r="H33" s="11">
        <v>1.5</v>
      </c>
      <c r="I33" s="11">
        <v>3.25</v>
      </c>
      <c r="J33" s="11">
        <v>4</v>
      </c>
      <c r="K33" s="12">
        <f t="shared" si="2"/>
        <v>19</v>
      </c>
      <c r="L33" s="12">
        <f>$L$35-Tabel362623578910246[[#This Row],[aantal fouten]]</f>
        <v>32</v>
      </c>
      <c r="M33" s="13">
        <f t="shared" si="4"/>
        <v>6</v>
      </c>
      <c r="N33" s="39"/>
      <c r="P33" s="2"/>
    </row>
    <row r="34" spans="1:16" x14ac:dyDescent="0.25">
      <c r="B34" s="16" t="s">
        <v>12</v>
      </c>
      <c r="C34" s="12">
        <f t="shared" ref="C34:N34" si="5">AVERAGE(C3:C33)</f>
        <v>1.5357142857142858</v>
      </c>
      <c r="D34" s="12">
        <f t="shared" si="5"/>
        <v>1.1071428571428572</v>
      </c>
      <c r="E34" s="12">
        <f t="shared" si="5"/>
        <v>2.875</v>
      </c>
      <c r="F34" s="12">
        <f t="shared" si="5"/>
        <v>1.25</v>
      </c>
      <c r="G34" s="12">
        <f t="shared" si="5"/>
        <v>2.3214285714285716</v>
      </c>
      <c r="H34" s="12">
        <f t="shared" si="5"/>
        <v>1.1607142857142858</v>
      </c>
      <c r="I34" s="12">
        <f t="shared" si="5"/>
        <v>4</v>
      </c>
      <c r="J34" s="12">
        <f t="shared" si="5"/>
        <v>3.3214285714285716</v>
      </c>
      <c r="K34" s="12">
        <f t="shared" si="5"/>
        <v>17.571428571428573</v>
      </c>
      <c r="L34" s="12">
        <f t="shared" si="5"/>
        <v>33.428571428571431</v>
      </c>
      <c r="M34" s="12">
        <f t="shared" si="5"/>
        <v>6.2964285714285717</v>
      </c>
      <c r="N34" s="12">
        <f t="shared" si="5"/>
        <v>6.3492753623188394</v>
      </c>
      <c r="O34" s="2"/>
    </row>
    <row r="35" spans="1:16" x14ac:dyDescent="0.25">
      <c r="B35" s="16" t="s">
        <v>11</v>
      </c>
      <c r="C35" s="2">
        <v>6</v>
      </c>
      <c r="D35" s="2">
        <v>4</v>
      </c>
      <c r="E35" s="2">
        <v>6</v>
      </c>
      <c r="F35" s="2">
        <v>4</v>
      </c>
      <c r="G35" s="2">
        <v>5</v>
      </c>
      <c r="H35" s="2">
        <v>5</v>
      </c>
      <c r="I35" s="2">
        <v>13</v>
      </c>
      <c r="J35" s="2">
        <v>8</v>
      </c>
      <c r="K35" s="2">
        <f>SUM(C35:J35)</f>
        <v>51</v>
      </c>
      <c r="L35" s="2">
        <f>SUM(C35:J35)</f>
        <v>51</v>
      </c>
      <c r="M35" s="2">
        <v>10</v>
      </c>
      <c r="N35" s="2">
        <v>10</v>
      </c>
    </row>
    <row r="36" spans="1:16" x14ac:dyDescent="0.25">
      <c r="C36" s="31">
        <f>C35/3</f>
        <v>2</v>
      </c>
      <c r="D36" s="31">
        <f t="shared" ref="D36:J36" si="6">D35/3</f>
        <v>1.3333333333333333</v>
      </c>
      <c r="E36" s="31">
        <f t="shared" si="6"/>
        <v>2</v>
      </c>
      <c r="F36" s="31">
        <f t="shared" si="6"/>
        <v>1.3333333333333333</v>
      </c>
      <c r="G36" s="31">
        <f t="shared" si="6"/>
        <v>1.6666666666666667</v>
      </c>
      <c r="H36" s="31">
        <f t="shared" si="6"/>
        <v>1.6666666666666667</v>
      </c>
      <c r="I36" s="31">
        <f t="shared" si="6"/>
        <v>4.333333333333333</v>
      </c>
      <c r="J36" s="31">
        <f t="shared" si="6"/>
        <v>2.6666666666666665</v>
      </c>
      <c r="O36" s="19"/>
    </row>
    <row r="37" spans="1:16" x14ac:dyDescent="0.25">
      <c r="C37" s="2"/>
      <c r="D37" s="2"/>
      <c r="E37" s="2"/>
      <c r="F37" s="2"/>
      <c r="G37" s="2"/>
      <c r="H37" s="2"/>
      <c r="I37" s="2"/>
      <c r="J37" s="2"/>
      <c r="O37" s="21"/>
    </row>
    <row r="38" spans="1:16" x14ac:dyDescent="0.25">
      <c r="C38" s="2"/>
      <c r="D38" s="2"/>
      <c r="E38" s="2"/>
      <c r="F38" s="2"/>
      <c r="G38" s="2"/>
      <c r="H38" s="2"/>
      <c r="I38" s="2"/>
      <c r="J38" s="2"/>
      <c r="O38" s="22"/>
    </row>
    <row r="39" spans="1:16" x14ac:dyDescent="0.25">
      <c r="O39" s="23"/>
    </row>
    <row r="40" spans="1:16" x14ac:dyDescent="0.25">
      <c r="O40" s="24"/>
    </row>
    <row r="41" spans="1:16" x14ac:dyDescent="0.25">
      <c r="O41" s="25"/>
    </row>
    <row r="42" spans="1:16" x14ac:dyDescent="0.25">
      <c r="O42" s="26"/>
    </row>
    <row r="43" spans="1:16" x14ac:dyDescent="0.25">
      <c r="O43" s="27"/>
    </row>
    <row r="44" spans="1:16" x14ac:dyDescent="0.25">
      <c r="O44" s="28"/>
    </row>
    <row r="45" spans="1:16" x14ac:dyDescent="0.25">
      <c r="O45" s="29"/>
    </row>
    <row r="46" spans="1:16" x14ac:dyDescent="0.25">
      <c r="P46" s="2"/>
    </row>
  </sheetData>
  <conditionalFormatting sqref="P6:P9 P17:P19 P11:P15">
    <cfRule type="colorScale" priority="4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4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O36:O45">
    <cfRule type="colorScale" priority="4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1 C33">
    <cfRule type="colorScale" priority="41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42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47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4:D21 D33 D23 D25:D28 D30:D31">
    <cfRule type="colorScale" priority="40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48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4:I21 I33 I23 I25:I28 I30:I31">
    <cfRule type="colorScale" priority="37">
      <colorScale>
        <cfvo type="num" val="0"/>
        <cfvo type="num" val="$I$36"/>
        <cfvo type="num" val="$I$35"/>
        <color rgb="FF00B050"/>
        <color rgb="FFFFFF00"/>
        <color rgb="FFFF0000"/>
      </colorScale>
    </cfRule>
    <cfRule type="colorScale" priority="49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50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51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4:J21 J33 J23 J25:J28 J30:J31">
    <cfRule type="colorScale" priority="36">
      <colorScale>
        <cfvo type="num" val="0"/>
        <cfvo type="num" val="$J$36"/>
        <cfvo type="num" val="$J$35"/>
        <color rgb="FF00B050"/>
        <color rgb="FFFFFF00"/>
        <color rgb="FFFF0000"/>
      </colorScale>
    </cfRule>
    <cfRule type="colorScale" priority="52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3:H33 E4:H21 E23:H23 E25:H28 E30:H31">
    <cfRule type="colorScale" priority="38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3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2">
    <cfRule type="colorScale" priority="28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29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30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2">
    <cfRule type="colorScale" priority="27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3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2">
    <cfRule type="colorScale" priority="24">
      <colorScale>
        <cfvo type="num" val="0"/>
        <cfvo type="num" val="$I$36"/>
        <cfvo type="num" val="$I$35"/>
        <color rgb="FF00B050"/>
        <color rgb="FFFFFF00"/>
        <color rgb="FFFF0000"/>
      </colorScale>
    </cfRule>
    <cfRule type="colorScale" priority="32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33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34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32">
    <cfRule type="colorScale" priority="23">
      <colorScale>
        <cfvo type="num" val="0"/>
        <cfvo type="num" val="$J$36"/>
        <cfvo type="num" val="$J$35"/>
        <color rgb="FF00B050"/>
        <color rgb="FFFFFF00"/>
        <color rgb="FFFF0000"/>
      </colorScale>
    </cfRule>
    <cfRule type="colorScale" priority="35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2:H32">
    <cfRule type="colorScale" priority="25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26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4:E21 C23:E23 C22 C25:E28 C24 C3 C30:E33 C29">
    <cfRule type="colorScale" priority="17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22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D4:D21 D23 D25:D28 D30:D33">
    <cfRule type="colorScale" priority="11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16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21">
      <colorScale>
        <cfvo type="num" val="0"/>
        <cfvo type="num" val="$D$36"/>
        <cfvo type="num" val="$D$35"/>
        <color rgb="FF00B050"/>
        <color rgb="FFFFFF00"/>
        <color rgb="FFFF0000"/>
      </colorScale>
    </cfRule>
  </conditionalFormatting>
  <conditionalFormatting sqref="F4:H21 F23:H23 F25:H28 F30:H33">
    <cfRule type="colorScale" priority="9">
      <colorScale>
        <cfvo type="num" val="0"/>
        <cfvo type="num" val="$F$36"/>
        <cfvo type="num" val="$F$35"/>
        <color rgb="FF00B050"/>
        <color rgb="FFFFFF00"/>
        <color rgb="FFFF0000"/>
      </colorScale>
    </cfRule>
    <cfRule type="colorScale" priority="15">
      <colorScale>
        <cfvo type="num" val="0"/>
        <cfvo type="num" val="$F$36"/>
        <cfvo type="num" val="$F$35"/>
        <color rgb="FF00B050"/>
        <color rgb="FFFFFF00"/>
        <color rgb="FFFF0000"/>
      </colorScale>
    </cfRule>
    <cfRule type="colorScale" priority="20">
      <colorScale>
        <cfvo type="num" val="0"/>
        <cfvo type="num" val="$F$36"/>
        <cfvo type="num" val="$F$35"/>
        <color rgb="FF00B050"/>
        <color rgb="FFFFFF00"/>
        <color rgb="FFFF0000"/>
      </colorScale>
    </cfRule>
  </conditionalFormatting>
  <conditionalFormatting sqref="I9:I21 I23 I25:I28 I30:I33">
    <cfRule type="colorScale" priority="19">
      <colorScale>
        <cfvo type="num" val="0"/>
        <cfvo type="num" val="$I$36"/>
        <cfvo type="num" val="$I$35"/>
        <color rgb="FF00B050"/>
        <color rgb="FFFFFF00"/>
        <color rgb="FFFF0000"/>
      </colorScale>
    </cfRule>
  </conditionalFormatting>
  <conditionalFormatting sqref="J9:J21 J23 J25:J28 J30:J33">
    <cfRule type="colorScale" priority="18">
      <colorScale>
        <cfvo type="num" val="0"/>
        <cfvo type="num" val="$J$36"/>
        <cfvo type="num" val="$J$35"/>
        <color rgb="FF00B050"/>
        <color rgb="FFFFFF00"/>
        <color rgb="FFFF0000"/>
      </colorScale>
    </cfRule>
  </conditionalFormatting>
  <conditionalFormatting sqref="I4:I21 I23 I25:I28 I30:I33">
    <cfRule type="colorScale" priority="8">
      <colorScale>
        <cfvo type="num" val="0"/>
        <cfvo type="num" val="$I$36"/>
        <cfvo type="num" val="$I$35"/>
        <color rgb="FF00B050"/>
        <color rgb="FFFFFF00"/>
        <color rgb="FFFF0000"/>
      </colorScale>
    </cfRule>
    <cfRule type="colorScale" priority="14">
      <colorScale>
        <cfvo type="num" val="0"/>
        <cfvo type="num" val="$I$36"/>
        <cfvo type="num" val="$I$35"/>
        <color rgb="FF00B050"/>
        <color rgb="FFFFFF00"/>
        <color rgb="FFFF0000"/>
      </colorScale>
    </cfRule>
  </conditionalFormatting>
  <conditionalFormatting sqref="J4:J21 J23 J25:J28 J30:J33">
    <cfRule type="colorScale" priority="7">
      <colorScale>
        <cfvo type="num" val="0"/>
        <cfvo type="num" val="$J$36"/>
        <cfvo type="num" val="$J$35"/>
        <color rgb="FF00B050"/>
        <color rgb="FFFFFF00"/>
        <color rgb="FFFF0000"/>
      </colorScale>
    </cfRule>
    <cfRule type="colorScale" priority="13">
      <colorScale>
        <cfvo type="num" val="0"/>
        <cfvo type="num" val="$J$36"/>
        <cfvo type="num" val="$J$35"/>
        <color rgb="FF00B050"/>
        <color rgb="FFFFFF00"/>
        <color rgb="FFFF0000"/>
      </colorScale>
    </cfRule>
  </conditionalFormatting>
  <conditionalFormatting sqref="C3:C33">
    <cfRule type="colorScale" priority="12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E4:E21 E23 E25:E28 E30:E33">
    <cfRule type="colorScale" priority="10">
      <colorScale>
        <cfvo type="num" val="0"/>
        <cfvo type="num" val="$E$36"/>
        <cfvo type="num" val="$E$35"/>
        <color rgb="FF00B050"/>
        <color rgb="FFFFFF00"/>
        <color rgb="FFFF0000"/>
      </colorScale>
    </cfRule>
  </conditionalFormatting>
  <conditionalFormatting sqref="C3:E33">
    <cfRule type="colorScale" priority="6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D3:D33">
    <cfRule type="colorScale" priority="5">
      <colorScale>
        <cfvo type="num" val="0"/>
        <cfvo type="num" val="$D$36"/>
        <cfvo type="num" val="$D$35"/>
        <color rgb="FF00B050"/>
        <color rgb="FFFFFF00"/>
        <color rgb="FFFF0000"/>
      </colorScale>
    </cfRule>
  </conditionalFormatting>
  <conditionalFormatting sqref="F3:F33">
    <cfRule type="colorScale" priority="4">
      <colorScale>
        <cfvo type="num" val="0"/>
        <cfvo type="num" val="$F$36"/>
        <cfvo type="num" val="$F$35"/>
        <color rgb="FF00B050"/>
        <color rgb="FFFFFF00"/>
        <color rgb="FFFF0000"/>
      </colorScale>
    </cfRule>
  </conditionalFormatting>
  <conditionalFormatting sqref="G3:H33">
    <cfRule type="colorScale" priority="3">
      <colorScale>
        <cfvo type="num" val="0"/>
        <cfvo type="num" val="$G$36"/>
        <cfvo type="num" val="$G$35"/>
        <color rgb="FF00B050"/>
        <color rgb="FFFFFF00"/>
        <color rgb="FFFF0000"/>
      </colorScale>
    </cfRule>
  </conditionalFormatting>
  <conditionalFormatting sqref="I3:I33">
    <cfRule type="colorScale" priority="2">
      <colorScale>
        <cfvo type="num" val="0"/>
        <cfvo type="num" val="$I$36"/>
        <cfvo type="num" val="$I$35"/>
        <color rgb="FF00B050"/>
        <color rgb="FFFFFF00"/>
        <color rgb="FFFF0000"/>
      </colorScale>
    </cfRule>
  </conditionalFormatting>
  <conditionalFormatting sqref="J3:J33">
    <cfRule type="colorScale" priority="1">
      <colorScale>
        <cfvo type="num" val="0"/>
        <cfvo type="num" val="$J$36"/>
        <cfvo type="num" val="$J$35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A35C-0A2A-4D0C-B6F2-A3D6951EAE34}">
  <sheetPr>
    <pageSetUpPr fitToPage="1"/>
  </sheetPr>
  <dimension ref="A1:L46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2" bestFit="1" customWidth="1"/>
    <col min="2" max="2" width="15.28515625" style="2" customWidth="1"/>
    <col min="3" max="4" width="8.7109375" style="4" customWidth="1"/>
    <col min="5" max="7" width="8.7109375" style="2" customWidth="1"/>
    <col min="8" max="8" width="10.85546875" style="5" customWidth="1"/>
    <col min="9" max="9" width="20.7109375" style="4" customWidth="1"/>
    <col min="10" max="10" width="3.5703125" style="4" customWidth="1"/>
    <col min="11" max="14" width="9.140625" style="4" customWidth="1"/>
    <col min="15" max="16384" width="9.140625" style="4"/>
  </cols>
  <sheetData>
    <row r="1" spans="1:12" ht="15.75" x14ac:dyDescent="0.25">
      <c r="C1" s="3" t="s">
        <v>57</v>
      </c>
    </row>
    <row r="2" spans="1:12" s="10" customFormat="1" ht="92.25" customHeight="1" x14ac:dyDescent="0.25">
      <c r="A2" s="36" t="s">
        <v>22</v>
      </c>
      <c r="B2" s="46" t="s">
        <v>10</v>
      </c>
      <c r="C2" s="7" t="s">
        <v>55</v>
      </c>
      <c r="D2" s="7" t="s">
        <v>54</v>
      </c>
      <c r="E2" s="8" t="s">
        <v>9</v>
      </c>
      <c r="F2" s="8" t="s">
        <v>14</v>
      </c>
      <c r="G2" s="8" t="s">
        <v>56</v>
      </c>
      <c r="H2" s="40" t="s">
        <v>29</v>
      </c>
    </row>
    <row r="3" spans="1:12" x14ac:dyDescent="0.25">
      <c r="A3" s="6">
        <v>1</v>
      </c>
      <c r="B3" s="1">
        <v>422451</v>
      </c>
      <c r="C3" s="41">
        <v>7</v>
      </c>
      <c r="D3" s="41">
        <v>3</v>
      </c>
      <c r="E3" s="12">
        <f>SUM(C3:D3)</f>
        <v>10</v>
      </c>
      <c r="F3" s="12">
        <f>$F$35-Tabel362623578910245[[#This Row],[aantal fouten]]</f>
        <v>24</v>
      </c>
      <c r="G3" s="13">
        <f t="shared" ref="G3:G8" si="0">ROUND(IF(($J$3&gt;=1),MIN(($J$3+(($F3*9)/$F$35)),(1+((($F3*9)/$F$35)*2)),(10-(((($F$35-$F3)*9)/$F$35)*0.5))),MAX(($J$3+(($F3*9)/$F$35)),(1+((($F3*9)/$F$35)*0.5)),(10-(((($F$35-$F3)*9)/$F$35)*2)))),1)</f>
        <v>6.4</v>
      </c>
      <c r="H3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6.74</v>
      </c>
      <c r="I3" s="14" t="s">
        <v>13</v>
      </c>
      <c r="J3" s="12">
        <v>0</v>
      </c>
      <c r="K3" s="15"/>
    </row>
    <row r="4" spans="1:12" x14ac:dyDescent="0.25">
      <c r="A4" s="6">
        <v>2</v>
      </c>
      <c r="B4" s="37">
        <v>424109</v>
      </c>
      <c r="C4" s="11">
        <v>6</v>
      </c>
      <c r="D4" s="11">
        <v>9</v>
      </c>
      <c r="E4" s="12">
        <f>SUM(C4:D4)</f>
        <v>15</v>
      </c>
      <c r="F4" s="12">
        <f>$F$35-Tabel362623578910245[[#This Row],[aantal fouten]]</f>
        <v>19</v>
      </c>
      <c r="G4" s="13">
        <f t="shared" si="0"/>
        <v>5</v>
      </c>
      <c r="H4" s="39"/>
    </row>
    <row r="5" spans="1:12" x14ac:dyDescent="0.25">
      <c r="A5" s="6">
        <v>3</v>
      </c>
      <c r="B5" s="1">
        <v>424267</v>
      </c>
      <c r="C5" s="11">
        <v>10</v>
      </c>
      <c r="D5" s="11">
        <v>6</v>
      </c>
      <c r="E5" s="12">
        <f>SUM(C5:D5)</f>
        <v>16</v>
      </c>
      <c r="F5" s="12">
        <f>$F$35-Tabel362623578910245[[#This Row],[aantal fouten]]</f>
        <v>18</v>
      </c>
      <c r="G5" s="13">
        <f t="shared" si="0"/>
        <v>4.8</v>
      </c>
      <c r="H5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</v>
      </c>
      <c r="I5" s="16"/>
    </row>
    <row r="6" spans="1:12" x14ac:dyDescent="0.25">
      <c r="A6" s="6">
        <v>4</v>
      </c>
      <c r="B6" s="1">
        <v>424486</v>
      </c>
      <c r="C6" s="11">
        <v>8</v>
      </c>
      <c r="D6" s="11">
        <v>6</v>
      </c>
      <c r="E6" s="12">
        <f>SUM(C6:D6)</f>
        <v>14</v>
      </c>
      <c r="F6" s="12">
        <f>$F$35-Tabel362623578910245[[#This Row],[aantal fouten]]</f>
        <v>20</v>
      </c>
      <c r="G6" s="13">
        <f t="shared" si="0"/>
        <v>5.3</v>
      </c>
      <c r="H6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6.08</v>
      </c>
      <c r="J6" s="18">
        <v>0</v>
      </c>
      <c r="K6" s="4" t="s">
        <v>21</v>
      </c>
    </row>
    <row r="7" spans="1:12" x14ac:dyDescent="0.25">
      <c r="A7" s="6">
        <v>5</v>
      </c>
      <c r="B7" s="37">
        <v>424847</v>
      </c>
      <c r="C7" s="11">
        <v>1</v>
      </c>
      <c r="D7" s="11">
        <v>3</v>
      </c>
      <c r="E7" s="12">
        <f>SUM(C7:D7)</f>
        <v>4</v>
      </c>
      <c r="F7" s="12">
        <f>$F$35-Tabel362623578910245[[#This Row],[aantal fouten]]</f>
        <v>30</v>
      </c>
      <c r="G7" s="13">
        <f t="shared" si="0"/>
        <v>7.9</v>
      </c>
      <c r="H7" s="39"/>
      <c r="J7" s="19">
        <v>1</v>
      </c>
      <c r="K7" s="4" t="s">
        <v>2</v>
      </c>
      <c r="L7" s="20"/>
    </row>
    <row r="8" spans="1:12" x14ac:dyDescent="0.25">
      <c r="A8" s="6">
        <v>6</v>
      </c>
      <c r="B8" s="1">
        <v>424850</v>
      </c>
      <c r="C8" s="11">
        <v>4</v>
      </c>
      <c r="D8" s="11">
        <v>5</v>
      </c>
      <c r="E8" s="12">
        <f t="shared" ref="E8:E20" si="1">SUM(C8:D8)</f>
        <v>9</v>
      </c>
      <c r="F8" s="12">
        <f>$F$35-Tabel362623578910245[[#This Row],[aantal fouten]]</f>
        <v>25</v>
      </c>
      <c r="G8" s="13">
        <f t="shared" si="0"/>
        <v>6.6</v>
      </c>
      <c r="H8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5.9599999999999991</v>
      </c>
      <c r="J8" s="21">
        <v>2</v>
      </c>
      <c r="K8" s="4" t="s">
        <v>3</v>
      </c>
    </row>
    <row r="9" spans="1:12" x14ac:dyDescent="0.25">
      <c r="A9" s="6">
        <v>7</v>
      </c>
      <c r="B9" s="1">
        <v>424866</v>
      </c>
      <c r="C9" s="32">
        <v>7</v>
      </c>
      <c r="D9" s="32">
        <v>7</v>
      </c>
      <c r="E9" s="12">
        <f t="shared" si="1"/>
        <v>14</v>
      </c>
      <c r="F9" s="12">
        <f>$F$35-Tabel362623578910245[[#This Row],[aantal fouten]]</f>
        <v>20</v>
      </c>
      <c r="G9" s="13">
        <f t="shared" ref="G9:G17" si="2">ROUND(IF(($J$3&gt;=1),MIN(($J$3+(($F9*9)/$F$35)),(1+((($F9*9)/$F$35)*2)),(10-(((($F$35-$F9)*9)/$F$35)*0.5))),MAX(($J$3+(($F9*9)/$F$35)),(1+((($F9*9)/$F$35)*0.5)),(10-(((($F$35-$F9)*9)/$F$35)*2)))),1)</f>
        <v>5.3</v>
      </c>
      <c r="H9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6.1800000000000006</v>
      </c>
      <c r="J9" s="22">
        <v>3</v>
      </c>
      <c r="K9" s="4" t="s">
        <v>0</v>
      </c>
    </row>
    <row r="10" spans="1:12" x14ac:dyDescent="0.25">
      <c r="A10" s="6">
        <v>8</v>
      </c>
      <c r="B10" s="1">
        <v>424898</v>
      </c>
      <c r="C10" s="11">
        <v>0</v>
      </c>
      <c r="D10" s="11">
        <v>0</v>
      </c>
      <c r="E10" s="12">
        <f t="shared" si="1"/>
        <v>0</v>
      </c>
      <c r="F10" s="12">
        <f>$F$35-Tabel362623578910245[[#This Row],[aantal fouten]]</f>
        <v>34</v>
      </c>
      <c r="G10" s="13">
        <f t="shared" si="2"/>
        <v>10</v>
      </c>
      <c r="H10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8.42</v>
      </c>
      <c r="J10" s="35"/>
      <c r="K10" s="4" t="s">
        <v>8</v>
      </c>
    </row>
    <row r="11" spans="1:12" x14ac:dyDescent="0.25">
      <c r="A11" s="6">
        <v>9</v>
      </c>
      <c r="B11" s="37">
        <v>424926</v>
      </c>
      <c r="C11" s="30">
        <v>9</v>
      </c>
      <c r="D11" s="30">
        <v>5</v>
      </c>
      <c r="E11" s="12">
        <f t="shared" si="1"/>
        <v>14</v>
      </c>
      <c r="F11" s="12">
        <f>$F$35-Tabel362623578910245[[#This Row],[aantal fouten]]</f>
        <v>20</v>
      </c>
      <c r="G11" s="13">
        <f t="shared" si="2"/>
        <v>5.3</v>
      </c>
      <c r="H11" s="39"/>
      <c r="J11" s="23">
        <v>4</v>
      </c>
      <c r="K11" s="4" t="s">
        <v>4</v>
      </c>
    </row>
    <row r="12" spans="1:12" x14ac:dyDescent="0.25">
      <c r="A12" s="6">
        <v>10</v>
      </c>
      <c r="B12" s="1">
        <v>424927</v>
      </c>
      <c r="C12" s="30">
        <v>4</v>
      </c>
      <c r="D12" s="30">
        <v>7</v>
      </c>
      <c r="E12" s="12">
        <f t="shared" si="1"/>
        <v>11</v>
      </c>
      <c r="F12" s="12">
        <f>$F$35-Tabel362623578910245[[#This Row],[aantal fouten]]</f>
        <v>23</v>
      </c>
      <c r="G12" s="13">
        <f t="shared" si="2"/>
        <v>6.1</v>
      </c>
      <c r="H12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5.74</v>
      </c>
      <c r="J12" s="24">
        <v>5</v>
      </c>
      <c r="K12" s="4" t="s">
        <v>1</v>
      </c>
    </row>
    <row r="13" spans="1:12" x14ac:dyDescent="0.25">
      <c r="A13" s="6">
        <v>11</v>
      </c>
      <c r="B13" s="1">
        <v>424945</v>
      </c>
      <c r="C13" s="30">
        <v>8</v>
      </c>
      <c r="D13" s="30">
        <v>5</v>
      </c>
      <c r="E13" s="12">
        <f t="shared" si="1"/>
        <v>13</v>
      </c>
      <c r="F13" s="12">
        <f>$F$35-Tabel362623578910245[[#This Row],[aantal fouten]]</f>
        <v>21</v>
      </c>
      <c r="G13" s="13">
        <f t="shared" si="2"/>
        <v>5.6</v>
      </c>
      <c r="H13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6.34</v>
      </c>
      <c r="J13" s="25">
        <v>6</v>
      </c>
      <c r="K13" s="4" t="s">
        <v>6</v>
      </c>
    </row>
    <row r="14" spans="1:12" x14ac:dyDescent="0.25">
      <c r="A14" s="6">
        <v>12</v>
      </c>
      <c r="B14" s="1">
        <v>424954</v>
      </c>
      <c r="C14" s="11">
        <v>2</v>
      </c>
      <c r="D14" s="11">
        <v>2</v>
      </c>
      <c r="E14" s="12">
        <f t="shared" si="1"/>
        <v>4</v>
      </c>
      <c r="F14" s="12">
        <f>$F$35-Tabel362623578910245[[#This Row],[aantal fouten]]</f>
        <v>30</v>
      </c>
      <c r="G14" s="13">
        <f t="shared" si="2"/>
        <v>7.9</v>
      </c>
      <c r="H14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6.0200000000000005</v>
      </c>
      <c r="J14" s="26">
        <v>7</v>
      </c>
      <c r="K14" s="4" t="s">
        <v>7</v>
      </c>
    </row>
    <row r="15" spans="1:12" x14ac:dyDescent="0.25">
      <c r="A15" s="6">
        <v>13</v>
      </c>
      <c r="B15" s="1">
        <v>424959</v>
      </c>
      <c r="C15" s="11">
        <v>8</v>
      </c>
      <c r="D15" s="11">
        <v>7</v>
      </c>
      <c r="E15" s="12">
        <f t="shared" si="1"/>
        <v>15</v>
      </c>
      <c r="F15" s="12">
        <f>$F$35-Tabel362623578910245[[#This Row],[aantal fouten]]</f>
        <v>19</v>
      </c>
      <c r="G15" s="13">
        <f t="shared" si="2"/>
        <v>5</v>
      </c>
      <c r="H15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4.8</v>
      </c>
      <c r="J15" s="28">
        <v>10</v>
      </c>
      <c r="K15" s="4" t="s">
        <v>5</v>
      </c>
    </row>
    <row r="16" spans="1:12" x14ac:dyDescent="0.25">
      <c r="A16" s="6">
        <v>14</v>
      </c>
      <c r="B16" s="1">
        <v>424979</v>
      </c>
      <c r="C16" s="11">
        <v>4</v>
      </c>
      <c r="D16" s="11">
        <v>6</v>
      </c>
      <c r="E16" s="12">
        <f t="shared" si="1"/>
        <v>10</v>
      </c>
      <c r="F16" s="12">
        <f>$F$35-Tabel362623578910245[[#This Row],[aantal fouten]]</f>
        <v>24</v>
      </c>
      <c r="G16" s="13">
        <f t="shared" si="2"/>
        <v>6.4</v>
      </c>
      <c r="H16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7.6399999999999988</v>
      </c>
    </row>
    <row r="17" spans="1:10" x14ac:dyDescent="0.25">
      <c r="A17" s="6">
        <v>15</v>
      </c>
      <c r="B17" s="37">
        <v>424980</v>
      </c>
      <c r="C17" s="30">
        <v>4</v>
      </c>
      <c r="D17" s="30">
        <v>4</v>
      </c>
      <c r="E17" s="12">
        <f t="shared" si="1"/>
        <v>8</v>
      </c>
      <c r="F17" s="12">
        <f>$F$35-Tabel362623578910245[[#This Row],[aantal fouten]]</f>
        <v>26</v>
      </c>
      <c r="G17" s="13">
        <v>6.6</v>
      </c>
      <c r="H17" s="39"/>
      <c r="I17" s="47" t="s">
        <v>62</v>
      </c>
      <c r="J17" s="29"/>
    </row>
    <row r="18" spans="1:10" x14ac:dyDescent="0.25">
      <c r="A18" s="6">
        <v>16</v>
      </c>
      <c r="B18" s="1">
        <v>424991</v>
      </c>
      <c r="C18" s="11">
        <v>4</v>
      </c>
      <c r="D18" s="11">
        <v>6</v>
      </c>
      <c r="E18" s="12">
        <f t="shared" si="1"/>
        <v>10</v>
      </c>
      <c r="F18" s="12">
        <f>$F$35-Tabel362623578910245[[#This Row],[aantal fouten]]</f>
        <v>24</v>
      </c>
      <c r="G18" s="13">
        <f t="shared" ref="G18:G32" si="3">ROUND(IF(($J$3&gt;=1),MIN(($J$3+(($F18*9)/$F$35)),(1+((($F18*9)/$F$35)*2)),(10-(((($F$35-$F18)*9)/$F$35)*0.5))),MAX(($J$3+(($F18*9)/$F$35)),(1+((($F18*9)/$F$35)*0.5)),(10-(((($F$35-$F18)*9)/$F$35)*2)))),1)</f>
        <v>6.4</v>
      </c>
      <c r="H18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7.08</v>
      </c>
      <c r="J18" s="29"/>
    </row>
    <row r="19" spans="1:10" x14ac:dyDescent="0.25">
      <c r="A19" s="6">
        <v>17</v>
      </c>
      <c r="B19" s="37">
        <v>425013</v>
      </c>
      <c r="C19" s="11">
        <v>0</v>
      </c>
      <c r="D19" s="11">
        <v>0</v>
      </c>
      <c r="E19" s="12">
        <f t="shared" si="1"/>
        <v>0</v>
      </c>
      <c r="F19" s="12">
        <f>$F$35-Tabel362623578910245[[#This Row],[aantal fouten]]</f>
        <v>34</v>
      </c>
      <c r="G19" s="13">
        <f t="shared" si="3"/>
        <v>10</v>
      </c>
      <c r="H19" s="39"/>
      <c r="J19" s="29"/>
    </row>
    <row r="20" spans="1:10" x14ac:dyDescent="0.25">
      <c r="A20" s="6">
        <v>18</v>
      </c>
      <c r="B20" s="1">
        <v>425014</v>
      </c>
      <c r="C20" s="11">
        <v>10</v>
      </c>
      <c r="D20" s="11">
        <v>8</v>
      </c>
      <c r="E20" s="12">
        <f t="shared" si="1"/>
        <v>18</v>
      </c>
      <c r="F20" s="12">
        <f>$F$35-Tabel362623578910245[[#This Row],[aantal fouten]]</f>
        <v>16</v>
      </c>
      <c r="G20" s="13">
        <f t="shared" si="3"/>
        <v>4.2</v>
      </c>
      <c r="H20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6.0200000000000005</v>
      </c>
      <c r="J20" s="2"/>
    </row>
    <row r="21" spans="1:10" x14ac:dyDescent="0.25">
      <c r="A21" s="6">
        <v>19</v>
      </c>
      <c r="B21" s="1">
        <v>425022</v>
      </c>
      <c r="C21" s="32">
        <v>2</v>
      </c>
      <c r="D21" s="32">
        <v>4</v>
      </c>
      <c r="E21" s="12">
        <f t="shared" ref="E21:E32" si="4">SUM(C21:D21)</f>
        <v>6</v>
      </c>
      <c r="F21" s="12">
        <f>$F$35-Tabel362623578910245[[#This Row],[aantal fouten]]</f>
        <v>28</v>
      </c>
      <c r="G21" s="13">
        <f t="shared" si="3"/>
        <v>7.4</v>
      </c>
      <c r="H21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6.1</v>
      </c>
      <c r="J21" s="2"/>
    </row>
    <row r="22" spans="1:10" x14ac:dyDescent="0.25">
      <c r="A22" s="6">
        <v>20</v>
      </c>
      <c r="B22" s="1">
        <v>425049</v>
      </c>
      <c r="C22" s="41">
        <v>0</v>
      </c>
      <c r="D22" s="41">
        <v>0</v>
      </c>
      <c r="E22" s="12">
        <f t="shared" si="4"/>
        <v>0</v>
      </c>
      <c r="F22" s="12">
        <f>$F$35-Tabel362623578910245[[#This Row],[aantal fouten]]</f>
        <v>34</v>
      </c>
      <c r="G22" s="13">
        <f t="shared" si="3"/>
        <v>10</v>
      </c>
      <c r="H22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6.0200000000000005</v>
      </c>
      <c r="I22" s="45"/>
      <c r="J22" s="2"/>
    </row>
    <row r="23" spans="1:10" x14ac:dyDescent="0.25">
      <c r="A23" s="6">
        <v>21</v>
      </c>
      <c r="B23" s="1">
        <v>426233</v>
      </c>
      <c r="C23" s="11">
        <v>9</v>
      </c>
      <c r="D23" s="11">
        <v>4</v>
      </c>
      <c r="E23" s="12">
        <f t="shared" si="4"/>
        <v>13</v>
      </c>
      <c r="F23" s="12">
        <f>$F$35-Tabel362623578910245[[#This Row],[aantal fouten]]</f>
        <v>21</v>
      </c>
      <c r="G23" s="13">
        <f t="shared" si="3"/>
        <v>5.6</v>
      </c>
      <c r="H23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7.2200000000000006</v>
      </c>
      <c r="J23" s="2"/>
    </row>
    <row r="24" spans="1:10" x14ac:dyDescent="0.25">
      <c r="A24" s="6">
        <v>22</v>
      </c>
      <c r="B24" s="1">
        <v>426483</v>
      </c>
      <c r="C24" s="41">
        <v>3</v>
      </c>
      <c r="D24" s="41">
        <v>5</v>
      </c>
      <c r="E24" s="12">
        <f t="shared" si="4"/>
        <v>8</v>
      </c>
      <c r="F24" s="12">
        <f>$F$35-Tabel362623578910245[[#This Row],[aantal fouten]]</f>
        <v>26</v>
      </c>
      <c r="G24" s="13">
        <f t="shared" si="3"/>
        <v>6.9</v>
      </c>
      <c r="H24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7.6399999999999988</v>
      </c>
      <c r="I24" s="45"/>
      <c r="J24" s="2"/>
    </row>
    <row r="25" spans="1:10" x14ac:dyDescent="0.25">
      <c r="A25" s="6">
        <v>23</v>
      </c>
      <c r="B25" s="1">
        <v>427218</v>
      </c>
      <c r="C25" s="30">
        <v>2</v>
      </c>
      <c r="D25" s="30">
        <v>3</v>
      </c>
      <c r="E25" s="12">
        <f t="shared" si="4"/>
        <v>5</v>
      </c>
      <c r="F25" s="12">
        <f>$F$35-Tabel362623578910245[[#This Row],[aantal fouten]]</f>
        <v>29</v>
      </c>
      <c r="G25" s="13">
        <f t="shared" si="3"/>
        <v>7.7</v>
      </c>
      <c r="H25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6.3000000000000007</v>
      </c>
      <c r="J25" s="2"/>
    </row>
    <row r="26" spans="1:10" x14ac:dyDescent="0.25">
      <c r="A26" s="6">
        <v>24</v>
      </c>
      <c r="B26" s="1">
        <v>427349</v>
      </c>
      <c r="C26" s="11">
        <v>6</v>
      </c>
      <c r="D26" s="11">
        <v>4</v>
      </c>
      <c r="E26" s="12">
        <f t="shared" si="4"/>
        <v>10</v>
      </c>
      <c r="F26" s="12">
        <f>$F$35-Tabel362623578910245[[#This Row],[aantal fouten]]</f>
        <v>24</v>
      </c>
      <c r="G26" s="13">
        <f t="shared" si="3"/>
        <v>6.4</v>
      </c>
      <c r="H26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6.44</v>
      </c>
      <c r="J26" s="2"/>
    </row>
    <row r="27" spans="1:10" x14ac:dyDescent="0.25">
      <c r="A27" s="6">
        <v>25</v>
      </c>
      <c r="B27" s="1">
        <v>427472</v>
      </c>
      <c r="C27" s="11">
        <v>3</v>
      </c>
      <c r="D27" s="11">
        <v>2</v>
      </c>
      <c r="E27" s="12">
        <f t="shared" si="4"/>
        <v>5</v>
      </c>
      <c r="F27" s="12">
        <f>$F$35-Tabel362623578910245[[#This Row],[aantal fouten]]</f>
        <v>29</v>
      </c>
      <c r="G27" s="13">
        <f t="shared" si="3"/>
        <v>7.7</v>
      </c>
      <c r="H27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6.38</v>
      </c>
      <c r="J27" s="2"/>
    </row>
    <row r="28" spans="1:10" x14ac:dyDescent="0.25">
      <c r="A28" s="6">
        <v>26</v>
      </c>
      <c r="B28" s="1">
        <v>427530</v>
      </c>
      <c r="C28" s="11">
        <v>3</v>
      </c>
      <c r="D28" s="11">
        <v>4</v>
      </c>
      <c r="E28" s="12">
        <f t="shared" si="4"/>
        <v>7</v>
      </c>
      <c r="F28" s="12">
        <f>$F$35-Tabel362623578910245[[#This Row],[aantal fouten]]</f>
        <v>27</v>
      </c>
      <c r="G28" s="13">
        <f t="shared" si="3"/>
        <v>7.1</v>
      </c>
      <c r="H28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6.24</v>
      </c>
      <c r="J28" s="2"/>
    </row>
    <row r="29" spans="1:10" x14ac:dyDescent="0.25">
      <c r="A29" s="6">
        <v>27</v>
      </c>
      <c r="B29" s="1">
        <v>427738</v>
      </c>
      <c r="C29" s="41">
        <v>8</v>
      </c>
      <c r="D29" s="41">
        <v>4</v>
      </c>
      <c r="E29" s="12">
        <f t="shared" si="4"/>
        <v>12</v>
      </c>
      <c r="F29" s="12">
        <f>$F$35-Tabel362623578910245[[#This Row],[aantal fouten]]</f>
        <v>22</v>
      </c>
      <c r="G29" s="13">
        <f t="shared" si="3"/>
        <v>5.8</v>
      </c>
      <c r="H29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6.24</v>
      </c>
      <c r="I29" s="45"/>
      <c r="J29" s="2"/>
    </row>
    <row r="30" spans="1:10" x14ac:dyDescent="0.25">
      <c r="A30" s="6">
        <v>28</v>
      </c>
      <c r="B30" s="1">
        <v>427763</v>
      </c>
      <c r="C30" s="38">
        <v>2</v>
      </c>
      <c r="D30" s="38">
        <v>5</v>
      </c>
      <c r="E30" s="39">
        <f t="shared" si="4"/>
        <v>7</v>
      </c>
      <c r="F30" s="39">
        <f>$F$35-Tabel362623578910245[[#This Row],[aantal fouten]]</f>
        <v>27</v>
      </c>
      <c r="G30" s="13">
        <f t="shared" si="3"/>
        <v>7.1</v>
      </c>
      <c r="H30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6.8800000000000008</v>
      </c>
      <c r="J30" s="2"/>
    </row>
    <row r="31" spans="1:10" x14ac:dyDescent="0.25">
      <c r="A31" s="6">
        <v>29</v>
      </c>
      <c r="B31" s="1">
        <v>427956</v>
      </c>
      <c r="C31" s="11">
        <v>6</v>
      </c>
      <c r="D31" s="11">
        <v>6</v>
      </c>
      <c r="E31" s="12">
        <f t="shared" si="4"/>
        <v>12</v>
      </c>
      <c r="F31" s="12">
        <f>$F$35-Tabel362623578910245[[#This Row],[aantal fouten]]</f>
        <v>22</v>
      </c>
      <c r="G31" s="13">
        <f t="shared" si="3"/>
        <v>5.8</v>
      </c>
      <c r="H31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5.9599999999999991</v>
      </c>
      <c r="J31" s="2"/>
    </row>
    <row r="32" spans="1:10" x14ac:dyDescent="0.25">
      <c r="A32" s="6">
        <v>30</v>
      </c>
      <c r="B32" s="1">
        <v>431088</v>
      </c>
      <c r="C32" s="11">
        <v>5</v>
      </c>
      <c r="D32" s="11">
        <v>7</v>
      </c>
      <c r="E32" s="12">
        <f t="shared" si="4"/>
        <v>12</v>
      </c>
      <c r="F32" s="12">
        <f>$F$35-Tabel362623578910245[[#This Row],[aantal fouten]]</f>
        <v>22</v>
      </c>
      <c r="G32" s="13">
        <f t="shared" si="3"/>
        <v>5.8</v>
      </c>
      <c r="H32" s="39">
        <f>(Tabel362623578910245[[#This Row],[cijfer kijk- en luistertoets]]+Tabel36262357891024[[#This Row],[cijfer toets 3]]+Tabel36262357891023[[#This Row],[cijfer werkwoordentoets]]+Tabel3626235789102[[#This Row],[cijfer toets 2]]+Tabel362623578910[[#This Row],[cijfer toets 1]])/5</f>
        <v>6.2399999999999993</v>
      </c>
      <c r="J32" s="2"/>
    </row>
    <row r="33" spans="1:10" x14ac:dyDescent="0.25">
      <c r="A33" s="6">
        <v>31</v>
      </c>
      <c r="B33" s="37">
        <v>433130</v>
      </c>
      <c r="C33" s="11"/>
      <c r="D33" s="11"/>
      <c r="E33" s="12"/>
      <c r="F33" s="12"/>
      <c r="G33" s="13"/>
      <c r="H33" s="39"/>
      <c r="J33" s="2"/>
    </row>
    <row r="34" spans="1:10" x14ac:dyDescent="0.25">
      <c r="B34" s="16" t="s">
        <v>12</v>
      </c>
      <c r="C34" s="12">
        <f t="shared" ref="C34:H34" si="5">AVERAGE(C3:C33)</f>
        <v>4.833333333333333</v>
      </c>
      <c r="D34" s="12">
        <f t="shared" si="5"/>
        <v>4.5666666666666664</v>
      </c>
      <c r="E34" s="12">
        <f t="shared" si="5"/>
        <v>9.4</v>
      </c>
      <c r="F34" s="12">
        <f t="shared" si="5"/>
        <v>24.6</v>
      </c>
      <c r="G34" s="12">
        <f t="shared" si="5"/>
        <v>6.6033333333333344</v>
      </c>
      <c r="H34" s="12">
        <f t="shared" si="5"/>
        <v>6.4272</v>
      </c>
      <c r="I34" s="2"/>
    </row>
    <row r="35" spans="1:10" x14ac:dyDescent="0.25">
      <c r="B35" s="16" t="s">
        <v>11</v>
      </c>
      <c r="C35" s="2">
        <v>16</v>
      </c>
      <c r="D35" s="2">
        <v>18</v>
      </c>
      <c r="E35" s="2">
        <f>SUM(C35:D35)</f>
        <v>34</v>
      </c>
      <c r="F35" s="2">
        <f>SUM(C35:D35)</f>
        <v>34</v>
      </c>
      <c r="G35" s="2">
        <v>10</v>
      </c>
      <c r="H35" s="2">
        <v>10</v>
      </c>
    </row>
    <row r="36" spans="1:10" x14ac:dyDescent="0.25">
      <c r="C36" s="31">
        <f t="shared" ref="C36:D36" si="6">C35/3</f>
        <v>5.333333333333333</v>
      </c>
      <c r="D36" s="31">
        <f t="shared" si="6"/>
        <v>6</v>
      </c>
      <c r="I36" s="19"/>
    </row>
    <row r="37" spans="1:10" x14ac:dyDescent="0.25">
      <c r="C37" s="2"/>
      <c r="D37" s="2"/>
      <c r="I37" s="21"/>
    </row>
    <row r="38" spans="1:10" x14ac:dyDescent="0.25">
      <c r="B38" s="48" t="s">
        <v>62</v>
      </c>
      <c r="C38" s="49" t="s">
        <v>63</v>
      </c>
      <c r="D38" s="2"/>
      <c r="I38" s="22"/>
    </row>
    <row r="39" spans="1:10" x14ac:dyDescent="0.25">
      <c r="I39" s="23"/>
    </row>
    <row r="40" spans="1:10" x14ac:dyDescent="0.25">
      <c r="I40" s="24"/>
    </row>
    <row r="41" spans="1:10" x14ac:dyDescent="0.25">
      <c r="I41" s="25"/>
    </row>
    <row r="42" spans="1:10" x14ac:dyDescent="0.25">
      <c r="I42" s="26"/>
    </row>
    <row r="43" spans="1:10" x14ac:dyDescent="0.25">
      <c r="I43" s="27"/>
    </row>
    <row r="44" spans="1:10" x14ac:dyDescent="0.25">
      <c r="I44" s="28"/>
    </row>
    <row r="45" spans="1:10" x14ac:dyDescent="0.25">
      <c r="I45" s="29"/>
    </row>
    <row r="46" spans="1:10" x14ac:dyDescent="0.25">
      <c r="J46" s="2"/>
    </row>
  </sheetData>
  <conditionalFormatting sqref="J6:J9 J17:J19 J11:J15">
    <cfRule type="colorScale" priority="3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0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I36:I45">
    <cfRule type="colorScale" priority="4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2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4:C21 C33 C23 C25:C28 C30:C31">
    <cfRule type="colorScale" priority="33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45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46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47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D4:D21 D33 D23 D25:D28 D30:D31">
    <cfRule type="colorScale" priority="32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48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C32">
    <cfRule type="colorScale" priority="20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28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29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30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D32">
    <cfRule type="colorScale" priority="19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31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C25:C28 C23 C30:C33">
    <cfRule type="colorScale" priority="13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18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C9:C21 C23 C25:C28 C30:C33">
    <cfRule type="colorScale" priority="15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D9:D21 D23 D25:D28 D30:D33">
    <cfRule type="colorScale" priority="14">
      <colorScale>
        <cfvo type="num" val="0"/>
        <cfvo type="num" val="$D$36"/>
        <cfvo type="num" val="$D$35"/>
        <color rgb="FF00B050"/>
        <color rgb="FFFFFF00"/>
        <color rgb="FFFF0000"/>
      </colorScale>
    </cfRule>
  </conditionalFormatting>
  <conditionalFormatting sqref="C4:C21">
    <cfRule type="colorScale" priority="4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10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D4:D21 D23 D25:D28 D30:D33">
    <cfRule type="colorScale" priority="3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9">
      <colorScale>
        <cfvo type="num" val="0"/>
        <cfvo type="num" val="$D$36"/>
        <cfvo type="num" val="$D$35"/>
        <color rgb="FF00B050"/>
        <color rgb="FFFFFF00"/>
        <color rgb="FFFF0000"/>
      </colorScale>
    </cfRule>
  </conditionalFormatting>
  <conditionalFormatting sqref="C3:C33">
    <cfRule type="colorScale" priority="2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D3:D33">
    <cfRule type="colorScale" priority="1">
      <colorScale>
        <cfvo type="num" val="0"/>
        <cfvo type="num" val="$D$36"/>
        <cfvo type="num" val="$D$35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8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6F0D-8E5E-4E46-8F5A-D5AAB71A8F7F}">
  <sheetPr>
    <pageSetUpPr fitToPage="1"/>
  </sheetPr>
  <dimension ref="A1:R46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2" bestFit="1" customWidth="1"/>
    <col min="2" max="2" width="17.85546875" style="2" customWidth="1"/>
    <col min="3" max="10" width="8.7109375" style="4" customWidth="1"/>
    <col min="11" max="13" width="8.7109375" style="2" customWidth="1"/>
    <col min="14" max="14" width="10.85546875" style="5" customWidth="1"/>
    <col min="15" max="15" width="20.7109375" style="4" customWidth="1"/>
    <col min="16" max="16" width="3.5703125" style="4" bestFit="1" customWidth="1"/>
    <col min="17" max="16384" width="9.140625" style="4"/>
  </cols>
  <sheetData>
    <row r="1" spans="1:18" ht="15.75" x14ac:dyDescent="0.25">
      <c r="C1" s="3" t="s">
        <v>49</v>
      </c>
      <c r="D1" s="3"/>
    </row>
    <row r="2" spans="1:18" s="10" customFormat="1" ht="92.25" customHeight="1" x14ac:dyDescent="0.25">
      <c r="A2" s="36" t="s">
        <v>22</v>
      </c>
      <c r="B2" s="34" t="s">
        <v>10</v>
      </c>
      <c r="C2" s="7" t="s">
        <v>17</v>
      </c>
      <c r="D2" s="7" t="s">
        <v>25</v>
      </c>
      <c r="E2" s="7" t="s">
        <v>18</v>
      </c>
      <c r="F2" s="7" t="s">
        <v>51</v>
      </c>
      <c r="G2" s="7" t="s">
        <v>52</v>
      </c>
      <c r="H2" s="7" t="s">
        <v>53</v>
      </c>
      <c r="I2" s="7" t="s">
        <v>34</v>
      </c>
      <c r="J2" s="7" t="s">
        <v>19</v>
      </c>
      <c r="K2" s="8" t="s">
        <v>9</v>
      </c>
      <c r="L2" s="8" t="s">
        <v>14</v>
      </c>
      <c r="M2" s="8" t="s">
        <v>50</v>
      </c>
      <c r="N2" s="40" t="s">
        <v>29</v>
      </c>
    </row>
    <row r="3" spans="1:18" x14ac:dyDescent="0.25">
      <c r="A3" s="6">
        <v>1</v>
      </c>
      <c r="B3" s="1">
        <v>422451</v>
      </c>
      <c r="C3" s="11"/>
      <c r="D3" s="41">
        <v>0</v>
      </c>
      <c r="E3" s="41">
        <v>2.75</v>
      </c>
      <c r="F3" s="41">
        <v>0</v>
      </c>
      <c r="G3" s="41">
        <v>1</v>
      </c>
      <c r="H3" s="41">
        <v>0.5</v>
      </c>
      <c r="I3" s="41">
        <v>3.5</v>
      </c>
      <c r="J3" s="41">
        <v>3</v>
      </c>
      <c r="K3" s="12">
        <f t="shared" ref="K3:K8" si="0">SUM(C3:J3)</f>
        <v>10.75</v>
      </c>
      <c r="L3" s="12">
        <f>$L$35-Tabel36262357891024[[#This Row],[aantal fouten]]</f>
        <v>40.75</v>
      </c>
      <c r="M3" s="13">
        <v>7.1</v>
      </c>
      <c r="N3" s="39">
        <f>(Tabel36262357891024[[#This Row],[cijfer toets 3]]+Tabel36262357891023[[#This Row],[cijfer werkwoordentoets]]+Tabel3626235789102[[#This Row],[cijfer toets 2]]+Tabel362623578910[[#This Row],[cijfer toets 1]])/4</f>
        <v>6.8250000000000002</v>
      </c>
      <c r="O3" s="14" t="s">
        <v>13</v>
      </c>
      <c r="P3" s="12">
        <v>0.3</v>
      </c>
      <c r="Q3" s="15"/>
    </row>
    <row r="4" spans="1:18" x14ac:dyDescent="0.25">
      <c r="A4" s="6">
        <v>2</v>
      </c>
      <c r="B4" s="37">
        <v>424109</v>
      </c>
      <c r="C4" s="11">
        <v>5</v>
      </c>
      <c r="D4" s="11">
        <v>1</v>
      </c>
      <c r="E4" s="11">
        <v>4</v>
      </c>
      <c r="F4" s="11">
        <v>5</v>
      </c>
      <c r="G4" s="11">
        <v>5</v>
      </c>
      <c r="H4" s="11">
        <v>2</v>
      </c>
      <c r="I4" s="11">
        <v>7.5</v>
      </c>
      <c r="J4" s="11">
        <v>4</v>
      </c>
      <c r="K4" s="12">
        <f t="shared" si="0"/>
        <v>33.5</v>
      </c>
      <c r="L4" s="12">
        <f>$L$35-Tabel36262357891024[[#This Row],[aantal fouten]]</f>
        <v>18</v>
      </c>
      <c r="M4" s="13">
        <f>ROUND(IF(($P$3&gt;=1),MIN(($P$3+(($L4*9)/$L$35)),(1+((($L4*9)/$L$35)*2)),(10-(((($L$35-$L4)*9)/$L$35)*0.5))),MAX(($P$3+(($L4*9)/$L$35)),(1+((($L4*9)/$L$35)*0.5)),(10-(((($L$35-$L4)*9)/$L$35)*2)))),1)</f>
        <v>3.4</v>
      </c>
      <c r="N4" s="39"/>
    </row>
    <row r="5" spans="1:18" x14ac:dyDescent="0.25">
      <c r="A5" s="6">
        <v>3</v>
      </c>
      <c r="B5" s="1">
        <v>424267</v>
      </c>
      <c r="C5" s="11">
        <v>3</v>
      </c>
      <c r="D5" s="11">
        <v>2</v>
      </c>
      <c r="E5" s="11">
        <v>2</v>
      </c>
      <c r="F5" s="11">
        <v>4</v>
      </c>
      <c r="G5" s="11">
        <v>5</v>
      </c>
      <c r="H5" s="11">
        <v>0</v>
      </c>
      <c r="I5" s="11">
        <v>5.5</v>
      </c>
      <c r="J5" s="11">
        <v>3</v>
      </c>
      <c r="K5" s="12">
        <f t="shared" si="0"/>
        <v>24.5</v>
      </c>
      <c r="L5" s="12">
        <f>$L$35-Tabel36262357891024[[#This Row],[aantal fouten]]</f>
        <v>27</v>
      </c>
      <c r="M5" s="13">
        <f>ROUND(IF(($P$3&gt;=1),MIN(($P$3+(($L5*9)/$L$35)),(1+((($L5*9)/$L$35)*2)),(10-(((($L$35-$L5)*9)/$L$35)*0.5))),MAX(($P$3+(($L5*9)/$L$35)),(1+((($L5*9)/$L$35)*0.5)),(10-(((($L$35-$L5)*9)/$L$35)*2)))),1)</f>
        <v>5</v>
      </c>
      <c r="N5" s="39">
        <f>(Tabel36262357891024[[#This Row],[cijfer toets 3]]+Tabel36262357891023[[#This Row],[cijfer werkwoordentoets]]+Tabel3626235789102[[#This Row],[cijfer toets 2]]+Tabel362623578910[[#This Row],[cijfer toets 1]])/4</f>
        <v>6.3000000000000007</v>
      </c>
      <c r="O5" s="16"/>
    </row>
    <row r="6" spans="1:18" x14ac:dyDescent="0.25">
      <c r="A6" s="6">
        <v>4</v>
      </c>
      <c r="B6" s="1">
        <v>424486</v>
      </c>
      <c r="C6" s="11">
        <v>3</v>
      </c>
      <c r="D6" s="11">
        <v>2</v>
      </c>
      <c r="E6" s="11">
        <v>3.25</v>
      </c>
      <c r="F6" s="11">
        <v>2</v>
      </c>
      <c r="G6" s="11">
        <v>1</v>
      </c>
      <c r="H6" s="11">
        <v>0.25</v>
      </c>
      <c r="I6" s="11">
        <v>4</v>
      </c>
      <c r="J6" s="11">
        <v>2</v>
      </c>
      <c r="K6" s="12">
        <f t="shared" si="0"/>
        <v>17.5</v>
      </c>
      <c r="L6" s="12">
        <f>$L$35-Tabel36262357891024[[#This Row],[aantal fouten]]</f>
        <v>34</v>
      </c>
      <c r="M6" s="13">
        <f>ROUND(IF(($P$3&gt;=1),MIN(($P$3+(($L6*9)/$L$35)),(1+((($L6*9)/$L$35)*2)),(10-(((($L$35-$L6)*9)/$L$35)*0.5))),MAX(($P$3+(($L6*9)/$L$35)),(1+((($L6*9)/$L$35)*0.5)),(10-(((($L$35-$L6)*9)/$L$35)*2)))),1)</f>
        <v>6.2</v>
      </c>
      <c r="N6" s="39">
        <f>(Tabel36262357891024[[#This Row],[cijfer toets 3]]+Tabel36262357891023[[#This Row],[cijfer werkwoordentoets]]+Tabel3626235789102[[#This Row],[cijfer toets 2]]+Tabel362623578910[[#This Row],[cijfer toets 1]])/4</f>
        <v>6.2750000000000004</v>
      </c>
      <c r="P6" s="18">
        <v>0</v>
      </c>
      <c r="Q6" s="4" t="s">
        <v>21</v>
      </c>
    </row>
    <row r="7" spans="1:18" x14ac:dyDescent="0.25">
      <c r="A7" s="6">
        <v>5</v>
      </c>
      <c r="B7" s="37">
        <v>424847</v>
      </c>
      <c r="C7" s="11"/>
      <c r="D7" s="11">
        <v>0</v>
      </c>
      <c r="E7" s="11">
        <v>0</v>
      </c>
      <c r="F7" s="11">
        <v>0</v>
      </c>
      <c r="G7" s="11">
        <v>2</v>
      </c>
      <c r="H7" s="11">
        <v>0</v>
      </c>
      <c r="I7" s="11">
        <v>1.25</v>
      </c>
      <c r="J7" s="11">
        <v>2</v>
      </c>
      <c r="K7" s="12">
        <f t="shared" si="0"/>
        <v>5.25</v>
      </c>
      <c r="L7" s="12">
        <f>$L$35-Tabel36262357891024[[#This Row],[aantal fouten]]</f>
        <v>46.25</v>
      </c>
      <c r="M7" s="13">
        <v>8.3000000000000007</v>
      </c>
      <c r="N7" s="39"/>
      <c r="P7" s="19">
        <v>1</v>
      </c>
      <c r="Q7" s="4" t="s">
        <v>2</v>
      </c>
      <c r="R7" s="20"/>
    </row>
    <row r="8" spans="1:18" x14ac:dyDescent="0.25">
      <c r="A8" s="6">
        <v>6</v>
      </c>
      <c r="B8" s="1">
        <v>424850</v>
      </c>
      <c r="C8" s="11">
        <v>1</v>
      </c>
      <c r="D8" s="11">
        <v>3</v>
      </c>
      <c r="E8" s="11">
        <v>1.25</v>
      </c>
      <c r="F8" s="11">
        <v>1</v>
      </c>
      <c r="G8" s="11">
        <v>2</v>
      </c>
      <c r="H8" s="11">
        <v>0.75</v>
      </c>
      <c r="I8" s="11">
        <v>7.5</v>
      </c>
      <c r="J8" s="11">
        <v>1</v>
      </c>
      <c r="K8" s="12">
        <f t="shared" si="0"/>
        <v>17.5</v>
      </c>
      <c r="L8" s="12">
        <f>$L$35-Tabel36262357891024[[#This Row],[aantal fouten]]</f>
        <v>34</v>
      </c>
      <c r="M8" s="13">
        <f>ROUND(IF(($P$3&gt;=1),MIN(($P$3+(($L8*9)/$L$35)),(1+((($L8*9)/$L$35)*2)),(10-(((($L$35-$L8)*9)/$L$35)*0.5))),MAX(($P$3+(($L8*9)/$L$35)),(1+((($L8*9)/$L$35)*0.5)),(10-(((($L$35-$L8)*9)/$L$35)*2)))),1)</f>
        <v>6.2</v>
      </c>
      <c r="N8" s="39">
        <f>(Tabel36262357891024[[#This Row],[cijfer toets 3]]+Tabel36262357891023[[#This Row],[cijfer werkwoordentoets]]+Tabel3626235789102[[#This Row],[cijfer toets 2]]+Tabel362623578910[[#This Row],[cijfer toets 1]])/4</f>
        <v>5.8000000000000007</v>
      </c>
      <c r="P8" s="21">
        <v>2</v>
      </c>
      <c r="Q8" s="4" t="s">
        <v>3</v>
      </c>
    </row>
    <row r="9" spans="1:18" x14ac:dyDescent="0.25">
      <c r="A9" s="6">
        <v>7</v>
      </c>
      <c r="B9" s="1">
        <v>424866</v>
      </c>
      <c r="C9" s="32">
        <v>2</v>
      </c>
      <c r="D9" s="32">
        <v>0</v>
      </c>
      <c r="E9" s="32">
        <v>0.25</v>
      </c>
      <c r="F9" s="32">
        <v>3</v>
      </c>
      <c r="G9" s="32">
        <v>3</v>
      </c>
      <c r="H9" s="32">
        <v>0.25</v>
      </c>
      <c r="I9" s="32">
        <v>6.25</v>
      </c>
      <c r="J9" s="32">
        <v>0</v>
      </c>
      <c r="K9" s="33">
        <f t="shared" ref="K9:K33" si="1">SUM(C9:J9)</f>
        <v>14.75</v>
      </c>
      <c r="L9" s="33">
        <f>$L$35-Tabel36262357891024[[#This Row],[aantal fouten]]</f>
        <v>36.75</v>
      </c>
      <c r="M9" s="13">
        <f>ROUND(IF(($P$3&gt;=1),MIN(($P$3+(($L9*9)/$L$35)),(1+((($L9*9)/$L$35)*2)),(10-(((($L$35-$L9)*9)/$L$35)*0.5))),MAX(($P$3+(($L9*9)/$L$35)),(1+((($L9*9)/$L$35)*0.5)),(10-(((($L$35-$L9)*9)/$L$35)*2)))),1)</f>
        <v>6.7</v>
      </c>
      <c r="N9" s="39">
        <f>(Tabel36262357891024[[#This Row],[cijfer toets 3]]+Tabel36262357891023[[#This Row],[cijfer werkwoordentoets]]+Tabel3626235789102[[#This Row],[cijfer toets 2]]+Tabel362623578910[[#This Row],[cijfer toets 1]])/4</f>
        <v>6.4</v>
      </c>
      <c r="P9" s="22">
        <v>3</v>
      </c>
      <c r="Q9" s="4" t="s">
        <v>0</v>
      </c>
    </row>
    <row r="10" spans="1:18" x14ac:dyDescent="0.25">
      <c r="A10" s="6">
        <v>8</v>
      </c>
      <c r="B10" s="1">
        <v>424898</v>
      </c>
      <c r="C10" s="11">
        <v>0</v>
      </c>
      <c r="D10" s="11">
        <v>0</v>
      </c>
      <c r="E10" s="11">
        <v>0.25</v>
      </c>
      <c r="F10" s="11">
        <v>1</v>
      </c>
      <c r="G10" s="11">
        <v>1</v>
      </c>
      <c r="H10" s="11">
        <v>0.5</v>
      </c>
      <c r="I10" s="11">
        <v>3.25</v>
      </c>
      <c r="J10" s="11">
        <v>3</v>
      </c>
      <c r="K10" s="12">
        <f t="shared" si="1"/>
        <v>9</v>
      </c>
      <c r="L10" s="12">
        <f>$L$35-Tabel36262357891024[[#This Row],[aantal fouten]]</f>
        <v>42.5</v>
      </c>
      <c r="M10" s="13">
        <f>ROUND(IF(($P$3&gt;=1),MIN(($P$3+(($L10*9)/$L$35)),(1+((($L10*9)/$L$35)*2)),(10-(((($L$35-$L10)*9)/$L$35)*0.5))),MAX(($P$3+(($L10*9)/$L$35)),(1+((($L10*9)/$L$35)*0.5)),(10-(((($L$35-$L10)*9)/$L$35)*2)))),1)</f>
        <v>7.7</v>
      </c>
      <c r="N10" s="39">
        <f>(Tabel36262357891024[[#This Row],[cijfer toets 3]]+Tabel36262357891023[[#This Row],[cijfer werkwoordentoets]]+Tabel3626235789102[[#This Row],[cijfer toets 2]]+Tabel362623578910[[#This Row],[cijfer toets 1]])/4</f>
        <v>8.0250000000000004</v>
      </c>
      <c r="P10" s="35"/>
      <c r="Q10" s="4" t="s">
        <v>8</v>
      </c>
    </row>
    <row r="11" spans="1:18" x14ac:dyDescent="0.25">
      <c r="A11" s="6">
        <v>9</v>
      </c>
      <c r="B11" s="37">
        <v>424926</v>
      </c>
      <c r="C11" s="30"/>
      <c r="D11" s="30"/>
      <c r="E11" s="30"/>
      <c r="F11" s="30"/>
      <c r="G11" s="30"/>
      <c r="H11" s="30"/>
      <c r="I11" s="30"/>
      <c r="J11" s="30"/>
      <c r="K11" s="12"/>
      <c r="L11" s="12"/>
      <c r="M11" s="13"/>
      <c r="N11" s="39"/>
      <c r="P11" s="23">
        <v>4</v>
      </c>
      <c r="Q11" s="4" t="s">
        <v>4</v>
      </c>
    </row>
    <row r="12" spans="1:18" x14ac:dyDescent="0.25">
      <c r="A12" s="6">
        <v>10</v>
      </c>
      <c r="B12" s="1">
        <v>424927</v>
      </c>
      <c r="C12" s="30">
        <v>2</v>
      </c>
      <c r="D12" s="30">
        <v>2</v>
      </c>
      <c r="E12" s="30">
        <v>1</v>
      </c>
      <c r="F12" s="30">
        <v>1</v>
      </c>
      <c r="G12" s="30">
        <v>3</v>
      </c>
      <c r="H12" s="30">
        <v>0</v>
      </c>
      <c r="I12" s="30">
        <v>1.75</v>
      </c>
      <c r="J12" s="30">
        <v>3</v>
      </c>
      <c r="K12" s="12">
        <f t="shared" si="1"/>
        <v>13.75</v>
      </c>
      <c r="L12" s="12">
        <f>$L$35-Tabel36262357891024[[#This Row],[aantal fouten]]</f>
        <v>37.75</v>
      </c>
      <c r="M12" s="13">
        <f t="shared" ref="M12:M18" si="2">ROUND(IF(($P$3&gt;=1),MIN(($P$3+(($L12*9)/$L$35)),(1+((($L12*9)/$L$35)*2)),(10-(((($L$35-$L12)*9)/$L$35)*0.5))),MAX(($P$3+(($L12*9)/$L$35)),(1+((($L12*9)/$L$35)*0.5)),(10-(((($L$35-$L12)*9)/$L$35)*2)))),1)</f>
        <v>6.9</v>
      </c>
      <c r="N12" s="39">
        <f>(Tabel36262357891024[[#This Row],[cijfer toets 3]]+Tabel36262357891023[[#This Row],[cijfer werkwoordentoets]]+Tabel3626235789102[[#This Row],[cijfer toets 2]]+Tabel362623578910[[#This Row],[cijfer toets 1]])/4</f>
        <v>5.6499999999999995</v>
      </c>
      <c r="P12" s="24">
        <v>5</v>
      </c>
      <c r="Q12" s="4" t="s">
        <v>1</v>
      </c>
    </row>
    <row r="13" spans="1:18" x14ac:dyDescent="0.25">
      <c r="A13" s="6">
        <v>11</v>
      </c>
      <c r="B13" s="1">
        <v>424945</v>
      </c>
      <c r="C13" s="30">
        <v>4</v>
      </c>
      <c r="D13" s="30">
        <v>2</v>
      </c>
      <c r="E13" s="30">
        <v>3</v>
      </c>
      <c r="F13" s="30">
        <v>4</v>
      </c>
      <c r="G13" s="30">
        <v>4</v>
      </c>
      <c r="H13" s="30">
        <v>0.75</v>
      </c>
      <c r="I13" s="30">
        <v>1</v>
      </c>
      <c r="J13" s="30">
        <v>3</v>
      </c>
      <c r="K13" s="12">
        <f t="shared" si="1"/>
        <v>21.75</v>
      </c>
      <c r="L13" s="12">
        <f>$L$35-Tabel36262357891024[[#This Row],[aantal fouten]]</f>
        <v>29.75</v>
      </c>
      <c r="M13" s="13">
        <f t="shared" si="2"/>
        <v>5.5</v>
      </c>
      <c r="N13" s="39">
        <f>(Tabel36262357891024[[#This Row],[cijfer toets 3]]+Tabel36262357891023[[#This Row],[cijfer werkwoordentoets]]+Tabel3626235789102[[#This Row],[cijfer toets 2]]+Tabel362623578910[[#This Row],[cijfer toets 1]])/4</f>
        <v>6.5249999999999995</v>
      </c>
      <c r="P13" s="25">
        <v>6</v>
      </c>
      <c r="Q13" s="4" t="s">
        <v>6</v>
      </c>
    </row>
    <row r="14" spans="1:18" x14ac:dyDescent="0.25">
      <c r="A14" s="6">
        <v>12</v>
      </c>
      <c r="B14" s="1">
        <v>424954</v>
      </c>
      <c r="C14" s="11">
        <v>2</v>
      </c>
      <c r="D14" s="11">
        <v>1</v>
      </c>
      <c r="E14" s="11">
        <v>2.5</v>
      </c>
      <c r="F14" s="11">
        <v>4</v>
      </c>
      <c r="G14" s="11">
        <v>3</v>
      </c>
      <c r="H14" s="11">
        <v>0.25</v>
      </c>
      <c r="I14" s="11">
        <v>6.75</v>
      </c>
      <c r="J14" s="11">
        <v>1</v>
      </c>
      <c r="K14" s="12">
        <f t="shared" si="1"/>
        <v>20.5</v>
      </c>
      <c r="L14" s="12">
        <f>$L$35-Tabel36262357891024[[#This Row],[aantal fouten]]</f>
        <v>31</v>
      </c>
      <c r="M14" s="13">
        <f t="shared" si="2"/>
        <v>5.7</v>
      </c>
      <c r="N14" s="39">
        <f>(Tabel36262357891024[[#This Row],[cijfer toets 3]]+Tabel36262357891023[[#This Row],[cijfer werkwoordentoets]]+Tabel3626235789102[[#This Row],[cijfer toets 2]]+Tabel362623578910[[#This Row],[cijfer toets 1]])/4</f>
        <v>5.5500000000000007</v>
      </c>
      <c r="P14" s="26">
        <v>7</v>
      </c>
      <c r="Q14" s="4" t="s">
        <v>7</v>
      </c>
    </row>
    <row r="15" spans="1:18" x14ac:dyDescent="0.25">
      <c r="A15" s="6">
        <v>13</v>
      </c>
      <c r="B15" s="1">
        <v>424959</v>
      </c>
      <c r="C15" s="11">
        <v>1</v>
      </c>
      <c r="D15" s="11">
        <v>2</v>
      </c>
      <c r="E15" s="11">
        <v>0.5</v>
      </c>
      <c r="F15" s="11">
        <v>4</v>
      </c>
      <c r="G15" s="11">
        <v>5</v>
      </c>
      <c r="H15" s="11">
        <v>0</v>
      </c>
      <c r="I15" s="11">
        <v>6.5</v>
      </c>
      <c r="J15" s="11">
        <v>4</v>
      </c>
      <c r="K15" s="12">
        <f t="shared" si="1"/>
        <v>23</v>
      </c>
      <c r="L15" s="12">
        <f>$L$35-Tabel36262357891024[[#This Row],[aantal fouten]]</f>
        <v>28.5</v>
      </c>
      <c r="M15" s="13">
        <f t="shared" si="2"/>
        <v>5.3</v>
      </c>
      <c r="N15" s="39">
        <f>(Tabel36262357891024[[#This Row],[cijfer toets 3]]+Tabel36262357891023[[#This Row],[cijfer werkwoordentoets]]+Tabel3626235789102[[#This Row],[cijfer toets 2]]+Tabel362623578910[[#This Row],[cijfer toets 1]])/4</f>
        <v>4.75</v>
      </c>
      <c r="P15" s="28">
        <v>10</v>
      </c>
      <c r="Q15" s="4" t="s">
        <v>5</v>
      </c>
    </row>
    <row r="16" spans="1:18" x14ac:dyDescent="0.25">
      <c r="A16" s="6">
        <v>14</v>
      </c>
      <c r="B16" s="1">
        <v>424979</v>
      </c>
      <c r="C16" s="11">
        <v>2</v>
      </c>
      <c r="D16" s="11">
        <v>1</v>
      </c>
      <c r="E16" s="11">
        <v>0</v>
      </c>
      <c r="F16" s="11">
        <v>0</v>
      </c>
      <c r="G16" s="11">
        <v>1</v>
      </c>
      <c r="H16" s="11">
        <v>1</v>
      </c>
      <c r="I16" s="11">
        <v>4.75</v>
      </c>
      <c r="J16" s="11">
        <v>3</v>
      </c>
      <c r="K16" s="12">
        <f t="shared" si="1"/>
        <v>12.75</v>
      </c>
      <c r="L16" s="12">
        <f>$L$35-Tabel36262357891024[[#This Row],[aantal fouten]]</f>
        <v>38.75</v>
      </c>
      <c r="M16" s="13">
        <f t="shared" si="2"/>
        <v>7.1</v>
      </c>
      <c r="N16" s="39">
        <f>(Tabel36262357891024[[#This Row],[cijfer toets 3]]+Tabel36262357891023[[#This Row],[cijfer werkwoordentoets]]+Tabel3626235789102[[#This Row],[cijfer toets 2]]+Tabel362623578910[[#This Row],[cijfer toets 1]])/4</f>
        <v>7.95</v>
      </c>
    </row>
    <row r="17" spans="1:16" x14ac:dyDescent="0.25">
      <c r="A17" s="6">
        <v>15</v>
      </c>
      <c r="B17" s="37">
        <v>424980</v>
      </c>
      <c r="C17" s="30">
        <v>3</v>
      </c>
      <c r="D17" s="30">
        <v>2</v>
      </c>
      <c r="E17" s="30">
        <v>1.5</v>
      </c>
      <c r="F17" s="30">
        <v>0</v>
      </c>
      <c r="G17" s="30">
        <v>2</v>
      </c>
      <c r="H17" s="30">
        <v>0</v>
      </c>
      <c r="I17" s="30">
        <v>3.25</v>
      </c>
      <c r="J17" s="30">
        <v>3</v>
      </c>
      <c r="K17" s="12">
        <f t="shared" si="1"/>
        <v>14.75</v>
      </c>
      <c r="L17" s="12">
        <f>$L$35-Tabel36262357891024[[#This Row],[aantal fouten]]</f>
        <v>36.75</v>
      </c>
      <c r="M17" s="13">
        <f t="shared" si="2"/>
        <v>6.7</v>
      </c>
      <c r="N17" s="39"/>
      <c r="P17" s="29"/>
    </row>
    <row r="18" spans="1:16" x14ac:dyDescent="0.25">
      <c r="A18" s="6">
        <v>16</v>
      </c>
      <c r="B18" s="1">
        <v>424991</v>
      </c>
      <c r="C18" s="11">
        <v>2</v>
      </c>
      <c r="D18" s="11">
        <v>0</v>
      </c>
      <c r="E18" s="11">
        <v>0.25</v>
      </c>
      <c r="F18" s="11">
        <v>1</v>
      </c>
      <c r="G18" s="11">
        <v>2</v>
      </c>
      <c r="H18" s="11">
        <v>1.25</v>
      </c>
      <c r="I18" s="11">
        <v>5</v>
      </c>
      <c r="J18" s="11">
        <v>1</v>
      </c>
      <c r="K18" s="12">
        <f t="shared" si="1"/>
        <v>12.5</v>
      </c>
      <c r="L18" s="12">
        <f>$L$35-Tabel36262357891024[[#This Row],[aantal fouten]]</f>
        <v>39</v>
      </c>
      <c r="M18" s="13">
        <f t="shared" si="2"/>
        <v>7.1</v>
      </c>
      <c r="N18" s="39">
        <f>(Tabel36262357891024[[#This Row],[cijfer toets 3]]+Tabel36262357891023[[#This Row],[cijfer werkwoordentoets]]+Tabel3626235789102[[#This Row],[cijfer toets 2]]+Tabel362623578910[[#This Row],[cijfer toets 1]])/4</f>
        <v>7.25</v>
      </c>
      <c r="P18" s="29"/>
    </row>
    <row r="19" spans="1:16" x14ac:dyDescent="0.25">
      <c r="A19" s="6">
        <v>17</v>
      </c>
      <c r="B19" s="37">
        <v>425013</v>
      </c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3"/>
      <c r="N19" s="39"/>
      <c r="P19" s="29"/>
    </row>
    <row r="20" spans="1:16" x14ac:dyDescent="0.25">
      <c r="A20" s="6">
        <v>18</v>
      </c>
      <c r="B20" s="1">
        <v>425014</v>
      </c>
      <c r="C20" s="11">
        <v>2</v>
      </c>
      <c r="D20" s="11">
        <v>2</v>
      </c>
      <c r="E20" s="11">
        <v>1</v>
      </c>
      <c r="F20" s="11">
        <v>2</v>
      </c>
      <c r="G20" s="11">
        <v>3</v>
      </c>
      <c r="H20" s="11">
        <v>0.25</v>
      </c>
      <c r="I20" s="11">
        <v>7.5</v>
      </c>
      <c r="J20" s="11">
        <v>3</v>
      </c>
      <c r="K20" s="12">
        <f t="shared" si="1"/>
        <v>20.75</v>
      </c>
      <c r="L20" s="12">
        <f>$L$35-Tabel36262357891024[[#This Row],[aantal fouten]]</f>
        <v>30.75</v>
      </c>
      <c r="M20" s="13">
        <f>ROUND(IF(($P$3&gt;=1),MIN(($P$3+(($L20*9)/$L$35)),(1+((($L20*9)/$L$35)*2)),(10-(((($L$35-$L20)*9)/$L$35)*0.5))),MAX(($P$3+(($L20*9)/$L$35)),(1+((($L20*9)/$L$35)*0.5)),(10-(((($L$35-$L20)*9)/$L$35)*2)))),1)</f>
        <v>5.7</v>
      </c>
      <c r="N20" s="39">
        <f>(Tabel36262357891024[[#This Row],[cijfer toets 3]]+Tabel36262357891023[[#This Row],[cijfer werkwoordentoets]]+Tabel3626235789102[[#This Row],[cijfer toets 2]]+Tabel362623578910[[#This Row],[cijfer toets 1]])/4</f>
        <v>6.4749999999999996</v>
      </c>
      <c r="P20" s="2"/>
    </row>
    <row r="21" spans="1:16" x14ac:dyDescent="0.25">
      <c r="A21" s="6">
        <v>19</v>
      </c>
      <c r="B21" s="1">
        <v>425022</v>
      </c>
      <c r="C21" s="32">
        <v>1</v>
      </c>
      <c r="D21" s="32">
        <v>1</v>
      </c>
      <c r="E21" s="32">
        <v>0</v>
      </c>
      <c r="F21" s="32">
        <v>0</v>
      </c>
      <c r="G21" s="32">
        <v>2</v>
      </c>
      <c r="H21" s="32">
        <v>3</v>
      </c>
      <c r="I21" s="32">
        <v>5.75</v>
      </c>
      <c r="J21" s="32">
        <v>2</v>
      </c>
      <c r="K21" s="12">
        <f t="shared" si="1"/>
        <v>14.75</v>
      </c>
      <c r="L21" s="12">
        <f>$L$35-Tabel36262357891024[[#This Row],[aantal fouten]]</f>
        <v>36.75</v>
      </c>
      <c r="M21" s="13">
        <f>ROUND(IF(($P$3&gt;=1),MIN(($P$3+(($L21*9)/$L$35)),(1+((($L21*9)/$L$35)*2)),(10-(((($L$35-$L21)*9)/$L$35)*0.5))),MAX(($P$3+(($L21*9)/$L$35)),(1+((($L21*9)/$L$35)*0.5)),(10-(((($L$35-$L21)*9)/$L$35)*2)))),1)</f>
        <v>6.7</v>
      </c>
      <c r="N21" s="39">
        <f>(Tabel36262357891024[[#This Row],[cijfer toets 3]]+Tabel36262357891023[[#This Row],[cijfer werkwoordentoets]]+Tabel3626235789102[[#This Row],[cijfer toets 2]]+Tabel362623578910[[#This Row],[cijfer toets 1]])/4</f>
        <v>5.7750000000000004</v>
      </c>
      <c r="P21" s="2"/>
    </row>
    <row r="22" spans="1:16" x14ac:dyDescent="0.25">
      <c r="A22" s="6">
        <v>20</v>
      </c>
      <c r="B22" s="1">
        <v>425049</v>
      </c>
      <c r="C22" s="11"/>
      <c r="D22" s="41">
        <v>2</v>
      </c>
      <c r="E22" s="41">
        <v>5</v>
      </c>
      <c r="F22" s="41">
        <v>2</v>
      </c>
      <c r="G22" s="41">
        <v>3</v>
      </c>
      <c r="H22" s="41">
        <v>2</v>
      </c>
      <c r="I22" s="41">
        <v>5.75</v>
      </c>
      <c r="J22" s="41">
        <v>4</v>
      </c>
      <c r="K22" s="12">
        <f t="shared" si="1"/>
        <v>23.75</v>
      </c>
      <c r="L22" s="12">
        <f>$L$35-Tabel36262357891024[[#This Row],[aantal fouten]]</f>
        <v>27.75</v>
      </c>
      <c r="M22" s="13">
        <v>4.3</v>
      </c>
      <c r="N22" s="39">
        <f>(Tabel36262357891024[[#This Row],[cijfer toets 3]]+Tabel36262357891023[[#This Row],[cijfer werkwoordentoets]]+Tabel3626235789102[[#This Row],[cijfer toets 2]]+Tabel362623578910[[#This Row],[cijfer toets 1]])/4</f>
        <v>5.0250000000000004</v>
      </c>
      <c r="O22" s="45" t="s">
        <v>48</v>
      </c>
      <c r="P22" s="2"/>
    </row>
    <row r="23" spans="1:16" x14ac:dyDescent="0.25">
      <c r="A23" s="6">
        <v>21</v>
      </c>
      <c r="B23" s="1">
        <v>426233</v>
      </c>
      <c r="C23" s="11">
        <v>1</v>
      </c>
      <c r="D23" s="11">
        <v>1</v>
      </c>
      <c r="E23" s="11">
        <v>0.25</v>
      </c>
      <c r="F23" s="11">
        <v>0</v>
      </c>
      <c r="G23" s="11">
        <v>1</v>
      </c>
      <c r="H23" s="11">
        <v>1.25</v>
      </c>
      <c r="I23" s="11">
        <v>6</v>
      </c>
      <c r="J23" s="11">
        <v>2</v>
      </c>
      <c r="K23" s="12">
        <f t="shared" si="1"/>
        <v>12.5</v>
      </c>
      <c r="L23" s="12">
        <f>$L$35-Tabel36262357891024[[#This Row],[aantal fouten]]</f>
        <v>39</v>
      </c>
      <c r="M23" s="13">
        <f>ROUND(IF(($P$3&gt;=1),MIN(($P$3+(($L23*9)/$L$35)),(1+((($L23*9)/$L$35)*2)),(10-(((($L$35-$L23)*9)/$L$35)*0.5))),MAX(($P$3+(($L23*9)/$L$35)),(1+((($L23*9)/$L$35)*0.5)),(10-(((($L$35-$L23)*9)/$L$35)*2)))),1)</f>
        <v>7.1</v>
      </c>
      <c r="N23" s="39">
        <f>(Tabel36262357891024[[#This Row],[cijfer toets 3]]+Tabel36262357891023[[#This Row],[cijfer werkwoordentoets]]+Tabel3626235789102[[#This Row],[cijfer toets 2]]+Tabel362623578910[[#This Row],[cijfer toets 1]])/4</f>
        <v>7.625</v>
      </c>
      <c r="P23" s="2"/>
    </row>
    <row r="24" spans="1:16" x14ac:dyDescent="0.25">
      <c r="A24" s="6">
        <v>22</v>
      </c>
      <c r="B24" s="1">
        <v>426483</v>
      </c>
      <c r="C24" s="11"/>
      <c r="D24" s="41">
        <v>0</v>
      </c>
      <c r="E24" s="41">
        <v>0.25</v>
      </c>
      <c r="F24" s="41">
        <v>1</v>
      </c>
      <c r="G24" s="41">
        <v>1</v>
      </c>
      <c r="H24" s="41">
        <v>0</v>
      </c>
      <c r="I24" s="41">
        <v>2.25</v>
      </c>
      <c r="J24" s="41">
        <v>6</v>
      </c>
      <c r="K24" s="12">
        <f t="shared" si="1"/>
        <v>10.5</v>
      </c>
      <c r="L24" s="12">
        <f>$L$35-Tabel36262357891024[[#This Row],[aantal fouten]]</f>
        <v>41</v>
      </c>
      <c r="M24" s="13">
        <v>7.1</v>
      </c>
      <c r="N24" s="39">
        <f>(Tabel36262357891024[[#This Row],[cijfer toets 3]]+Tabel36262357891023[[#This Row],[cijfer werkwoordentoets]]+Tabel3626235789102[[#This Row],[cijfer toets 2]]+Tabel362623578910[[#This Row],[cijfer toets 1]])/4</f>
        <v>7.8249999999999993</v>
      </c>
      <c r="O24" s="45" t="s">
        <v>48</v>
      </c>
      <c r="P24" s="2"/>
    </row>
    <row r="25" spans="1:16" x14ac:dyDescent="0.25">
      <c r="A25" s="6">
        <v>23</v>
      </c>
      <c r="B25" s="1">
        <v>427218</v>
      </c>
      <c r="C25" s="30">
        <v>0</v>
      </c>
      <c r="D25" s="30">
        <v>4</v>
      </c>
      <c r="E25" s="30">
        <v>1</v>
      </c>
      <c r="F25" s="30">
        <v>2</v>
      </c>
      <c r="G25" s="30">
        <v>4</v>
      </c>
      <c r="H25" s="30">
        <v>1.25</v>
      </c>
      <c r="I25" s="30">
        <v>5</v>
      </c>
      <c r="J25" s="30">
        <v>5</v>
      </c>
      <c r="K25" s="12">
        <f t="shared" si="1"/>
        <v>22.25</v>
      </c>
      <c r="L25" s="12">
        <f>$L$35-Tabel36262357891024[[#This Row],[aantal fouten]]</f>
        <v>29.25</v>
      </c>
      <c r="M25" s="13">
        <f>ROUND(IF(($P$3&gt;=1),MIN(($P$3+(($L25*9)/$L$35)),(1+((($L25*9)/$L$35)*2)),(10-(((($L$35-$L25)*9)/$L$35)*0.5))),MAX(($P$3+(($L25*9)/$L$35)),(1+((($L25*9)/$L$35)*0.5)),(10-(((($L$35-$L25)*9)/$L$35)*2)))),1)</f>
        <v>5.4</v>
      </c>
      <c r="N25" s="39">
        <f>(Tabel36262357891024[[#This Row],[cijfer toets 3]]+Tabel36262357891023[[#This Row],[cijfer werkwoordentoets]]+Tabel3626235789102[[#This Row],[cijfer toets 2]]+Tabel362623578910[[#This Row],[cijfer toets 1]])/4</f>
        <v>5.95</v>
      </c>
      <c r="P25" s="2"/>
    </row>
    <row r="26" spans="1:16" x14ac:dyDescent="0.25">
      <c r="A26" s="6">
        <v>24</v>
      </c>
      <c r="B26" s="1">
        <v>427349</v>
      </c>
      <c r="C26" s="11">
        <v>2</v>
      </c>
      <c r="D26" s="11">
        <v>1</v>
      </c>
      <c r="E26" s="11">
        <v>0</v>
      </c>
      <c r="F26" s="11">
        <v>0</v>
      </c>
      <c r="G26" s="11">
        <v>5</v>
      </c>
      <c r="H26" s="11">
        <v>1</v>
      </c>
      <c r="I26" s="11">
        <v>0.5</v>
      </c>
      <c r="J26" s="11">
        <v>0</v>
      </c>
      <c r="K26" s="12">
        <f t="shared" si="1"/>
        <v>9.5</v>
      </c>
      <c r="L26" s="12">
        <f>$L$35-Tabel36262357891024[[#This Row],[aantal fouten]]</f>
        <v>42</v>
      </c>
      <c r="M26" s="13">
        <f>ROUND(IF(($P$3&gt;=1),MIN(($P$3+(($L26*9)/$L$35)),(1+((($L26*9)/$L$35)*2)),(10-(((($L$35-$L26)*9)/$L$35)*0.5))),MAX(($P$3+(($L26*9)/$L$35)),(1+((($L26*9)/$L$35)*0.5)),(10-(((($L$35-$L26)*9)/$L$35)*2)))),1)</f>
        <v>7.6</v>
      </c>
      <c r="N26" s="39">
        <f>(Tabel36262357891024[[#This Row],[cijfer toets 3]]+Tabel36262357891023[[#This Row],[cijfer werkwoordentoets]]+Tabel3626235789102[[#This Row],[cijfer toets 2]]+Tabel362623578910[[#This Row],[cijfer toets 1]])/4</f>
        <v>6.4500000000000011</v>
      </c>
      <c r="P26" s="2"/>
    </row>
    <row r="27" spans="1:16" x14ac:dyDescent="0.25">
      <c r="A27" s="6">
        <v>25</v>
      </c>
      <c r="B27" s="1">
        <v>427472</v>
      </c>
      <c r="C27" s="11">
        <v>1</v>
      </c>
      <c r="D27" s="11">
        <v>3</v>
      </c>
      <c r="E27" s="41">
        <v>0</v>
      </c>
      <c r="F27" s="11">
        <v>3</v>
      </c>
      <c r="G27" s="11">
        <v>5</v>
      </c>
      <c r="H27" s="11">
        <v>0.5</v>
      </c>
      <c r="I27" s="11">
        <v>2.75</v>
      </c>
      <c r="J27" s="11">
        <v>1</v>
      </c>
      <c r="K27" s="12">
        <f t="shared" si="1"/>
        <v>16.25</v>
      </c>
      <c r="L27" s="12">
        <f>$L$35-Tabel36262357891024[[#This Row],[aantal fouten]]</f>
        <v>35.25</v>
      </c>
      <c r="M27" s="13">
        <f>ROUND(IF(($P$3&gt;=1),MIN(($P$3+(($L27*9)/$L$35)),(1+((($L27*9)/$L$35)*2)),(10-(((($L$35-$L27)*9)/$L$35)*0.5))),MAX(($P$3+(($L27*9)/$L$35)),(1+((($L27*9)/$L$35)*0.5)),(10-(((($L$35-$L27)*9)/$L$35)*2)))),1)</f>
        <v>6.5</v>
      </c>
      <c r="N27" s="39">
        <f>(Tabel36262357891024[[#This Row],[cijfer toets 3]]+Tabel36262357891023[[#This Row],[cijfer werkwoordentoets]]+Tabel3626235789102[[#This Row],[cijfer toets 2]]+Tabel362623578910[[#This Row],[cijfer toets 1]])/4</f>
        <v>6.05</v>
      </c>
      <c r="P27" s="2"/>
    </row>
    <row r="28" spans="1:16" x14ac:dyDescent="0.25">
      <c r="A28" s="6">
        <v>26</v>
      </c>
      <c r="B28" s="1">
        <v>427530</v>
      </c>
      <c r="C28" s="11">
        <v>2</v>
      </c>
      <c r="D28" s="11">
        <v>1</v>
      </c>
      <c r="E28" s="11">
        <v>0</v>
      </c>
      <c r="F28" s="11">
        <v>5</v>
      </c>
      <c r="G28" s="11">
        <v>5</v>
      </c>
      <c r="H28" s="11">
        <v>3.25</v>
      </c>
      <c r="I28" s="11">
        <v>1.5</v>
      </c>
      <c r="J28" s="11">
        <v>4</v>
      </c>
      <c r="K28" s="12">
        <f t="shared" si="1"/>
        <v>21.75</v>
      </c>
      <c r="L28" s="12">
        <f>$L$35-Tabel36262357891024[[#This Row],[aantal fouten]]</f>
        <v>29.75</v>
      </c>
      <c r="M28" s="13">
        <f>ROUND(IF(($P$3&gt;=1),MIN(($P$3+(($L28*9)/$L$35)),(1+((($L28*9)/$L$35)*2)),(10-(((($L$35-$L28)*9)/$L$35)*0.5))),MAX(($P$3+(($L28*9)/$L$35)),(1+((($L28*9)/$L$35)*0.5)),(10-(((($L$35-$L28)*9)/$L$35)*2)))),1)</f>
        <v>5.5</v>
      </c>
      <c r="N28" s="39">
        <f>(Tabel36262357891024[[#This Row],[cijfer toets 3]]+Tabel36262357891023[[#This Row],[cijfer werkwoordentoets]]+Tabel3626235789102[[#This Row],[cijfer toets 2]]+Tabel362623578910[[#This Row],[cijfer toets 1]])/4</f>
        <v>6.0250000000000004</v>
      </c>
      <c r="P28" s="2"/>
    </row>
    <row r="29" spans="1:16" x14ac:dyDescent="0.25">
      <c r="A29" s="6">
        <v>27</v>
      </c>
      <c r="B29" s="1">
        <v>427738</v>
      </c>
      <c r="C29" s="11"/>
      <c r="D29" s="41">
        <v>0</v>
      </c>
      <c r="E29" s="41">
        <v>2.25</v>
      </c>
      <c r="F29" s="41">
        <v>4</v>
      </c>
      <c r="G29" s="41">
        <v>3</v>
      </c>
      <c r="H29" s="41">
        <v>0</v>
      </c>
      <c r="I29" s="41">
        <v>4.5</v>
      </c>
      <c r="J29" s="41">
        <v>5</v>
      </c>
      <c r="K29" s="12">
        <f t="shared" si="1"/>
        <v>18.75</v>
      </c>
      <c r="L29" s="12">
        <f>$L$35-Tabel36262357891024[[#This Row],[aantal fouten]]</f>
        <v>32.75</v>
      </c>
      <c r="M29" s="13">
        <v>5.4</v>
      </c>
      <c r="N29" s="39">
        <f>(Tabel36262357891024[[#This Row],[cijfer toets 3]]+Tabel36262357891023[[#This Row],[cijfer werkwoordentoets]]+Tabel3626235789102[[#This Row],[cijfer toets 2]]+Tabel362623578910[[#This Row],[cijfer toets 1]])/4</f>
        <v>6.35</v>
      </c>
      <c r="O29" s="45" t="s">
        <v>48</v>
      </c>
      <c r="P29" s="2"/>
    </row>
    <row r="30" spans="1:16" x14ac:dyDescent="0.25">
      <c r="A30" s="6">
        <v>28</v>
      </c>
      <c r="B30" s="1">
        <v>427763</v>
      </c>
      <c r="C30" s="38">
        <v>1</v>
      </c>
      <c r="D30" s="38">
        <v>0</v>
      </c>
      <c r="E30" s="38">
        <v>0</v>
      </c>
      <c r="F30" s="38">
        <v>1</v>
      </c>
      <c r="G30" s="38">
        <v>1</v>
      </c>
      <c r="H30" s="38">
        <v>0.25</v>
      </c>
      <c r="I30" s="38">
        <v>4.75</v>
      </c>
      <c r="J30" s="38">
        <v>3</v>
      </c>
      <c r="K30" s="39">
        <f t="shared" si="1"/>
        <v>11</v>
      </c>
      <c r="L30" s="39">
        <f>$L$35-Tabel36262357891024[[#This Row],[aantal fouten]]</f>
        <v>40.5</v>
      </c>
      <c r="M30" s="13">
        <f>ROUND(IF(($P$3&gt;=1),MIN(($P$3+(($L30*9)/$L$35)),(1+((($L30*9)/$L$35)*2)),(10-(((($L$35-$L30)*9)/$L$35)*0.5))),MAX(($P$3+(($L30*9)/$L$35)),(1+((($L30*9)/$L$35)*0.5)),(10-(((($L$35-$L30)*9)/$L$35)*2)))),1)</f>
        <v>7.4</v>
      </c>
      <c r="N30" s="39">
        <f>(Tabel36262357891024[[#This Row],[cijfer toets 3]]+Tabel36262357891023[[#This Row],[cijfer werkwoordentoets]]+Tabel3626235789102[[#This Row],[cijfer toets 2]]+Tabel362623578910[[#This Row],[cijfer toets 1]])/4</f>
        <v>6.8250000000000002</v>
      </c>
      <c r="P30" s="2"/>
    </row>
    <row r="31" spans="1:16" x14ac:dyDescent="0.25">
      <c r="A31" s="6">
        <v>29</v>
      </c>
      <c r="B31" s="1">
        <v>427956</v>
      </c>
      <c r="C31" s="11">
        <v>2</v>
      </c>
      <c r="D31" s="11">
        <v>1</v>
      </c>
      <c r="E31" s="11">
        <v>0</v>
      </c>
      <c r="F31" s="11">
        <v>5</v>
      </c>
      <c r="G31" s="11">
        <v>2</v>
      </c>
      <c r="H31" s="11">
        <v>1.25</v>
      </c>
      <c r="I31" s="11">
        <v>3</v>
      </c>
      <c r="J31" s="11">
        <v>0</v>
      </c>
      <c r="K31" s="12">
        <f t="shared" si="1"/>
        <v>14.25</v>
      </c>
      <c r="L31" s="12">
        <f>$L$35-Tabel36262357891024[[#This Row],[aantal fouten]]</f>
        <v>37.25</v>
      </c>
      <c r="M31" s="13">
        <f>ROUND(IF(($P$3&gt;=1),MIN(($P$3+(($L31*9)/$L$35)),(1+((($L31*9)/$L$35)*2)),(10-(((($L$35-$L31)*9)/$L$35)*0.5))),MAX(($P$3+(($L31*9)/$L$35)),(1+((($L31*9)/$L$35)*0.5)),(10-(((($L$35-$L31)*9)/$L$35)*2)))),1)</f>
        <v>6.8</v>
      </c>
      <c r="N31" s="39">
        <f>(Tabel36262357891024[[#This Row],[cijfer toets 3]]+Tabel36262357891023[[#This Row],[cijfer werkwoordentoets]]+Tabel3626235789102[[#This Row],[cijfer toets 2]]+Tabel362623578910[[#This Row],[cijfer toets 1]])/4</f>
        <v>6</v>
      </c>
      <c r="P31" s="2"/>
    </row>
    <row r="32" spans="1:16" x14ac:dyDescent="0.25">
      <c r="A32" s="6">
        <v>30</v>
      </c>
      <c r="B32" s="1">
        <v>431088</v>
      </c>
      <c r="C32" s="11">
        <v>2</v>
      </c>
      <c r="D32" s="11">
        <v>3</v>
      </c>
      <c r="E32" s="11">
        <v>6</v>
      </c>
      <c r="F32" s="11">
        <v>4</v>
      </c>
      <c r="G32" s="11">
        <v>4</v>
      </c>
      <c r="H32" s="11">
        <v>2</v>
      </c>
      <c r="I32" s="11">
        <v>5.25</v>
      </c>
      <c r="J32" s="11">
        <v>3</v>
      </c>
      <c r="K32" s="12">
        <f t="shared" si="1"/>
        <v>29.25</v>
      </c>
      <c r="L32" s="12">
        <f>$L$35-Tabel36262357891024[[#This Row],[aantal fouten]]</f>
        <v>22.25</v>
      </c>
      <c r="M32" s="13">
        <f>ROUND(IF(($P$3&gt;=1),MIN(($P$3+(($L32*9)/$L$35)),(1+((($L32*9)/$L$35)*2)),(10-(((($L$35-$L32)*9)/$L$35)*0.5))),MAX(($P$3+(($L32*9)/$L$35)),(1+((($L32*9)/$L$35)*0.5)),(10-(((($L$35-$L32)*9)/$L$35)*2)))),1)</f>
        <v>4.2</v>
      </c>
      <c r="N32" s="39">
        <f>(Tabel36262357891024[[#This Row],[cijfer toets 3]]+Tabel36262357891023[[#This Row],[cijfer werkwoordentoets]]+Tabel3626235789102[[#This Row],[cijfer toets 2]]+Tabel362623578910[[#This Row],[cijfer toets 1]])/4</f>
        <v>6.35</v>
      </c>
      <c r="P32" s="2"/>
    </row>
    <row r="33" spans="1:16" x14ac:dyDescent="0.25">
      <c r="A33" s="6">
        <v>31</v>
      </c>
      <c r="B33" s="1">
        <v>433130</v>
      </c>
      <c r="C33" s="11">
        <v>1</v>
      </c>
      <c r="D33" s="11">
        <v>0</v>
      </c>
      <c r="E33" s="11">
        <v>3</v>
      </c>
      <c r="F33" s="11">
        <v>0</v>
      </c>
      <c r="G33" s="11">
        <v>2</v>
      </c>
      <c r="H33" s="11">
        <v>0.25</v>
      </c>
      <c r="I33" s="11">
        <v>3</v>
      </c>
      <c r="J33" s="11">
        <v>7</v>
      </c>
      <c r="K33" s="12">
        <f t="shared" si="1"/>
        <v>16.25</v>
      </c>
      <c r="L33" s="12">
        <f>$L$35-Tabel36262357891024[[#This Row],[aantal fouten]]</f>
        <v>35.25</v>
      </c>
      <c r="M33" s="13">
        <f>ROUND(IF(($P$3&gt;=1),MIN(($P$3+(($L33*9)/$L$35)),(1+((($L33*9)/$L$35)*2)),(10-(((($L$35-$L33)*9)/$L$35)*0.5))),MAX(($P$3+(($L33*9)/$L$35)),(1+((($L33*9)/$L$35)*0.5)),(10-(((($L$35-$L33)*9)/$L$35)*2)))),1)</f>
        <v>6.5</v>
      </c>
      <c r="N33" s="39">
        <f>(Tabel36262357891024[[#This Row],[cijfer toets 3]]+Tabel36262357891023[[#This Row],[cijfer werkwoordentoets]]+Tabel3626235789102[[#This Row],[cijfer toets 2]]+Tabel362623578910[[#This Row],[cijfer toets 1]])/4</f>
        <v>6.3250000000000002</v>
      </c>
      <c r="P33" s="2"/>
    </row>
    <row r="34" spans="1:16" x14ac:dyDescent="0.25">
      <c r="B34" s="16" t="s">
        <v>12</v>
      </c>
      <c r="C34" s="12">
        <f t="shared" ref="C34:N34" si="3">AVERAGE(C3:C33)</f>
        <v>1.875</v>
      </c>
      <c r="D34" s="12">
        <f t="shared" si="3"/>
        <v>1.2758620689655173</v>
      </c>
      <c r="E34" s="12">
        <f t="shared" si="3"/>
        <v>1.4224137931034482</v>
      </c>
      <c r="F34" s="12">
        <f t="shared" si="3"/>
        <v>2.0344827586206895</v>
      </c>
      <c r="G34" s="12">
        <f t="shared" si="3"/>
        <v>2.7931034482758621</v>
      </c>
      <c r="H34" s="12">
        <f t="shared" si="3"/>
        <v>0.81896551724137934</v>
      </c>
      <c r="I34" s="12">
        <f t="shared" si="3"/>
        <v>4.318965517241379</v>
      </c>
      <c r="J34" s="12">
        <f t="shared" si="3"/>
        <v>2.7931034482758621</v>
      </c>
      <c r="K34" s="12">
        <f t="shared" si="3"/>
        <v>17.008620689655171</v>
      </c>
      <c r="L34" s="12">
        <f t="shared" si="3"/>
        <v>34.491379310344826</v>
      </c>
      <c r="M34" s="12">
        <f t="shared" si="3"/>
        <v>6.2448275862068963</v>
      </c>
      <c r="N34" s="12">
        <f t="shared" si="3"/>
        <v>6.398076923076923</v>
      </c>
      <c r="O34" s="2"/>
    </row>
    <row r="35" spans="1:16" x14ac:dyDescent="0.25">
      <c r="B35" s="16" t="s">
        <v>11</v>
      </c>
      <c r="C35" s="2">
        <v>6</v>
      </c>
      <c r="D35" s="2">
        <v>4</v>
      </c>
      <c r="E35" s="2">
        <v>6</v>
      </c>
      <c r="F35" s="2">
        <v>5</v>
      </c>
      <c r="G35" s="2">
        <v>5</v>
      </c>
      <c r="H35" s="2">
        <v>5</v>
      </c>
      <c r="I35" s="2">
        <v>12.5</v>
      </c>
      <c r="J35" s="2">
        <v>8</v>
      </c>
      <c r="K35" s="2">
        <f>SUM(C35:J35)</f>
        <v>51.5</v>
      </c>
      <c r="L35" s="2">
        <f>SUM(C35:J35)</f>
        <v>51.5</v>
      </c>
      <c r="M35" s="2">
        <v>10</v>
      </c>
      <c r="N35" s="2">
        <v>10</v>
      </c>
    </row>
    <row r="36" spans="1:16" x14ac:dyDescent="0.25">
      <c r="C36" s="31">
        <f>C35/3</f>
        <v>2</v>
      </c>
      <c r="D36" s="31">
        <f t="shared" ref="D36:J36" si="4">D35/3</f>
        <v>1.3333333333333333</v>
      </c>
      <c r="E36" s="31">
        <f t="shared" si="4"/>
        <v>2</v>
      </c>
      <c r="F36" s="31">
        <f t="shared" si="4"/>
        <v>1.6666666666666667</v>
      </c>
      <c r="G36" s="31">
        <f t="shared" si="4"/>
        <v>1.6666666666666667</v>
      </c>
      <c r="H36" s="31">
        <f t="shared" si="4"/>
        <v>1.6666666666666667</v>
      </c>
      <c r="I36" s="31">
        <f t="shared" si="4"/>
        <v>4.166666666666667</v>
      </c>
      <c r="J36" s="31">
        <f t="shared" si="4"/>
        <v>2.6666666666666665</v>
      </c>
      <c r="O36" s="19"/>
    </row>
    <row r="37" spans="1:16" x14ac:dyDescent="0.25">
      <c r="C37" s="2"/>
      <c r="D37" s="2"/>
      <c r="E37" s="2"/>
      <c r="F37" s="2"/>
      <c r="G37" s="2"/>
      <c r="H37" s="2"/>
      <c r="I37" s="2"/>
      <c r="J37" s="2"/>
      <c r="O37" s="21"/>
    </row>
    <row r="38" spans="1:16" x14ac:dyDescent="0.25">
      <c r="C38" s="2"/>
      <c r="D38" s="2"/>
      <c r="E38" s="2"/>
      <c r="F38" s="2"/>
      <c r="G38" s="2"/>
      <c r="H38" s="2"/>
      <c r="I38" s="2"/>
      <c r="J38" s="2"/>
      <c r="O38" s="22"/>
    </row>
    <row r="39" spans="1:16" x14ac:dyDescent="0.25">
      <c r="O39" s="23"/>
    </row>
    <row r="40" spans="1:16" x14ac:dyDescent="0.25">
      <c r="O40" s="24"/>
    </row>
    <row r="41" spans="1:16" x14ac:dyDescent="0.25">
      <c r="O41" s="25"/>
    </row>
    <row r="42" spans="1:16" x14ac:dyDescent="0.25">
      <c r="O42" s="26"/>
    </row>
    <row r="43" spans="1:16" x14ac:dyDescent="0.25">
      <c r="O43" s="27"/>
    </row>
    <row r="44" spans="1:16" x14ac:dyDescent="0.25">
      <c r="O44" s="28"/>
    </row>
    <row r="45" spans="1:16" x14ac:dyDescent="0.25">
      <c r="O45" s="29"/>
    </row>
    <row r="46" spans="1:16" x14ac:dyDescent="0.25">
      <c r="P46" s="2"/>
    </row>
  </sheetData>
  <conditionalFormatting sqref="P6:P9 P17:P19 P11:P15">
    <cfRule type="colorScale" priority="3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8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O36:O45">
    <cfRule type="colorScale" priority="3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0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1 C33">
    <cfRule type="colorScale" priority="35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36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41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4:D21 D33 D23 D25:D28 D30:D31">
    <cfRule type="colorScale" priority="34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4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4:I21 I33 I23 I25:I28 I30:I31">
    <cfRule type="colorScale" priority="31">
      <colorScale>
        <cfvo type="num" val="0"/>
        <cfvo type="num" val="$I$36"/>
        <cfvo type="num" val="$I$35"/>
        <color rgb="FF00B050"/>
        <color rgb="FFFFFF00"/>
        <color rgb="FFFF0000"/>
      </colorScale>
    </cfRule>
    <cfRule type="colorScale" priority="43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44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45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4:J21 J33 J23 J25:J28 J30:J31">
    <cfRule type="colorScale" priority="30">
      <colorScale>
        <cfvo type="num" val="0"/>
        <cfvo type="num" val="$J$36"/>
        <cfvo type="num" val="$J$35"/>
        <color rgb="FF00B050"/>
        <color rgb="FFFFFF00"/>
        <color rgb="FFFF0000"/>
      </colorScale>
    </cfRule>
    <cfRule type="colorScale" priority="46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3:H33 E4:H21 E23:H23 E25:H28 E30:H31">
    <cfRule type="colorScale" priority="32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3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2">
    <cfRule type="colorScale" priority="22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23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2">
    <cfRule type="colorScale" priority="21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2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2">
    <cfRule type="colorScale" priority="18">
      <colorScale>
        <cfvo type="num" val="0"/>
        <cfvo type="num" val="$I$36"/>
        <cfvo type="num" val="$I$35"/>
        <color rgb="FF00B050"/>
        <color rgb="FFFFFF00"/>
        <color rgb="FFFF0000"/>
      </colorScale>
    </cfRule>
    <cfRule type="colorScale" priority="26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27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28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32">
    <cfRule type="colorScale" priority="17">
      <colorScale>
        <cfvo type="num" val="0"/>
        <cfvo type="num" val="$J$36"/>
        <cfvo type="num" val="$J$35"/>
        <color rgb="FF00B050"/>
        <color rgb="FFFFFF00"/>
        <color rgb="FFFF0000"/>
      </colorScale>
    </cfRule>
    <cfRule type="colorScale" priority="29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2:H32">
    <cfRule type="colorScale" priority="19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4:E21 C23:E23 C22 C25:E28 C24 C3 C30:E33 C29">
    <cfRule type="colorScale" priority="11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16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D4:D21 D23 D25:D28 D30:D33">
    <cfRule type="colorScale" priority="5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10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15">
      <colorScale>
        <cfvo type="num" val="0"/>
        <cfvo type="num" val="$D$36"/>
        <cfvo type="num" val="$D$35"/>
        <color rgb="FF00B050"/>
        <color rgb="FFFFFF00"/>
        <color rgb="FFFF0000"/>
      </colorScale>
    </cfRule>
  </conditionalFormatting>
  <conditionalFormatting sqref="F4:H21 F23:H23 F25:H28 F30:H33">
    <cfRule type="colorScale" priority="3">
      <colorScale>
        <cfvo type="num" val="0"/>
        <cfvo type="num" val="$F$36"/>
        <cfvo type="num" val="$F$35"/>
        <color rgb="FF00B050"/>
        <color rgb="FFFFFF00"/>
        <color rgb="FFFF0000"/>
      </colorScale>
    </cfRule>
    <cfRule type="colorScale" priority="9">
      <colorScale>
        <cfvo type="num" val="0"/>
        <cfvo type="num" val="$F$36"/>
        <cfvo type="num" val="$F$35"/>
        <color rgb="FF00B050"/>
        <color rgb="FFFFFF00"/>
        <color rgb="FFFF0000"/>
      </colorScale>
    </cfRule>
    <cfRule type="colorScale" priority="14">
      <colorScale>
        <cfvo type="num" val="0"/>
        <cfvo type="num" val="$F$36"/>
        <cfvo type="num" val="$F$35"/>
        <color rgb="FF00B050"/>
        <color rgb="FFFFFF00"/>
        <color rgb="FFFF0000"/>
      </colorScale>
    </cfRule>
  </conditionalFormatting>
  <conditionalFormatting sqref="I9:I21 I23 I25:I28 I30:I33">
    <cfRule type="colorScale" priority="13">
      <colorScale>
        <cfvo type="num" val="0"/>
        <cfvo type="num" val="$I$36"/>
        <cfvo type="num" val="$I$35"/>
        <color rgb="FF00B050"/>
        <color rgb="FFFFFF00"/>
        <color rgb="FFFF0000"/>
      </colorScale>
    </cfRule>
  </conditionalFormatting>
  <conditionalFormatting sqref="J9:J21 J23 J25:J28 J30:J33">
    <cfRule type="colorScale" priority="12">
      <colorScale>
        <cfvo type="num" val="0"/>
        <cfvo type="num" val="$J$36"/>
        <cfvo type="num" val="$J$35"/>
        <color rgb="FF00B050"/>
        <color rgb="FFFFFF00"/>
        <color rgb="FFFF0000"/>
      </colorScale>
    </cfRule>
  </conditionalFormatting>
  <conditionalFormatting sqref="I4:I21 I23 I25:I28 I30:I33">
    <cfRule type="colorScale" priority="2">
      <colorScale>
        <cfvo type="num" val="0"/>
        <cfvo type="num" val="$I$36"/>
        <cfvo type="num" val="$I$35"/>
        <color rgb="FF00B050"/>
        <color rgb="FFFFFF00"/>
        <color rgb="FFFF0000"/>
      </colorScale>
    </cfRule>
    <cfRule type="colorScale" priority="8">
      <colorScale>
        <cfvo type="num" val="0"/>
        <cfvo type="num" val="$I$36"/>
        <cfvo type="num" val="$I$35"/>
        <color rgb="FF00B050"/>
        <color rgb="FFFFFF00"/>
        <color rgb="FFFF0000"/>
      </colorScale>
    </cfRule>
  </conditionalFormatting>
  <conditionalFormatting sqref="J4:J21 J23 J25:J28 J30:J33">
    <cfRule type="colorScale" priority="1">
      <colorScale>
        <cfvo type="num" val="0"/>
        <cfvo type="num" val="$J$36"/>
        <cfvo type="num" val="$J$35"/>
        <color rgb="FF00B050"/>
        <color rgb="FFFFFF00"/>
        <color rgb="FFFF0000"/>
      </colorScale>
    </cfRule>
    <cfRule type="colorScale" priority="7">
      <colorScale>
        <cfvo type="num" val="0"/>
        <cfvo type="num" val="$J$36"/>
        <cfvo type="num" val="$J$35"/>
        <color rgb="FF00B050"/>
        <color rgb="FFFFFF00"/>
        <color rgb="FFFF0000"/>
      </colorScale>
    </cfRule>
  </conditionalFormatting>
  <conditionalFormatting sqref="C3:C33">
    <cfRule type="colorScale" priority="6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E4:E21 E23 E25:E28 E30:E33">
    <cfRule type="colorScale" priority="4">
      <colorScale>
        <cfvo type="num" val="0"/>
        <cfvo type="num" val="$E$36"/>
        <cfvo type="num" val="$E$35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EE29-DD04-42E6-BC38-7181908B2FA3}">
  <sheetPr>
    <pageSetUpPr fitToPage="1"/>
  </sheetPr>
  <dimension ref="A1:T46"/>
  <sheetViews>
    <sheetView zoomScaleNormal="100" workbookViewId="0">
      <pane ySplit="2" topLeftCell="A3" activePane="bottomLeft" state="frozen"/>
      <selection pane="bottomLeft" activeCell="L4" sqref="L4"/>
    </sheetView>
  </sheetViews>
  <sheetFormatPr defaultColWidth="9.140625" defaultRowHeight="15" x14ac:dyDescent="0.25"/>
  <cols>
    <col min="1" max="1" width="6.5703125" style="2" bestFit="1" customWidth="1"/>
    <col min="2" max="2" width="17.85546875" style="2" customWidth="1"/>
    <col min="3" max="12" width="8.7109375" style="4" customWidth="1"/>
    <col min="13" max="15" width="8.7109375" style="2" customWidth="1"/>
    <col min="16" max="16" width="10.85546875" style="5" customWidth="1"/>
    <col min="17" max="17" width="20.7109375" style="4" customWidth="1"/>
    <col min="18" max="18" width="3.5703125" style="4" bestFit="1" customWidth="1"/>
    <col min="19" max="16384" width="9.140625" style="4"/>
  </cols>
  <sheetData>
    <row r="1" spans="1:20" ht="15.75" x14ac:dyDescent="0.25">
      <c r="C1" s="3" t="s">
        <v>45</v>
      </c>
      <c r="D1" s="3"/>
    </row>
    <row r="2" spans="1:20" s="10" customFormat="1" ht="127.5" customHeight="1" x14ac:dyDescent="0.25">
      <c r="A2" s="36" t="s">
        <v>22</v>
      </c>
      <c r="B2" s="34" t="s">
        <v>10</v>
      </c>
      <c r="C2" s="42" t="s">
        <v>35</v>
      </c>
      <c r="D2" s="42" t="s">
        <v>36</v>
      </c>
      <c r="E2" s="42" t="s">
        <v>37</v>
      </c>
      <c r="F2" s="42" t="s">
        <v>38</v>
      </c>
      <c r="G2" s="42" t="s">
        <v>39</v>
      </c>
      <c r="H2" s="42" t="s">
        <v>40</v>
      </c>
      <c r="I2" s="42" t="s">
        <v>41</v>
      </c>
      <c r="J2" s="42" t="s">
        <v>42</v>
      </c>
      <c r="K2" s="42" t="s">
        <v>43</v>
      </c>
      <c r="L2" s="42" t="s">
        <v>44</v>
      </c>
      <c r="M2" s="8" t="s">
        <v>9</v>
      </c>
      <c r="N2" s="8" t="s">
        <v>14</v>
      </c>
      <c r="O2" s="8" t="s">
        <v>46</v>
      </c>
      <c r="P2" s="43" t="s">
        <v>47</v>
      </c>
    </row>
    <row r="3" spans="1:20" x14ac:dyDescent="0.25">
      <c r="A3" s="6">
        <v>1</v>
      </c>
      <c r="B3" s="1">
        <v>422451</v>
      </c>
      <c r="C3" s="11">
        <v>0.5</v>
      </c>
      <c r="D3" s="11">
        <v>3</v>
      </c>
      <c r="E3" s="11">
        <v>4.75</v>
      </c>
      <c r="F3" s="11">
        <v>1</v>
      </c>
      <c r="G3" s="11">
        <v>1</v>
      </c>
      <c r="H3" s="11">
        <v>1</v>
      </c>
      <c r="I3" s="11">
        <v>2.5</v>
      </c>
      <c r="J3" s="11">
        <v>4</v>
      </c>
      <c r="K3" s="11">
        <v>0</v>
      </c>
      <c r="L3" s="11">
        <v>2</v>
      </c>
      <c r="M3" s="12">
        <f t="shared" ref="M3" si="0">SUM(C3:L3)</f>
        <v>19.75</v>
      </c>
      <c r="N3" s="12">
        <f>$N$35-Tabel36262357891023[[#This Row],[aantal fouten]]</f>
        <v>48.25</v>
      </c>
      <c r="O3" s="13">
        <f t="shared" ref="O3" si="1">ROUND(IF(($R$3&gt;=1),MIN(($R$3+(($N3*9)/$N$35)),(1+((($N3*9)/$N$35)*2)),(10-(((($N$35-$N3)*9)/$N$35)*0.5))),MAX(($R$3+(($N3*9)/$N$35)),(1+((($N3*9)/$N$35)*0.5)),(10-(((($N$35-$N3)*9)/$N$35)*2)))),1)</f>
        <v>6.4</v>
      </c>
      <c r="P3" s="39">
        <f>(Tabel36262357891023[[#This Row],[cijfer werkwoordentoets]]+Tabel3626235789102[[#This Row],[cijfer toets 2]]+Tabel362623578910[[#This Row],[cijfer toets 1]])/3</f>
        <v>6.7333333333333334</v>
      </c>
      <c r="Q3" s="14" t="s">
        <v>13</v>
      </c>
      <c r="R3" s="12">
        <v>0</v>
      </c>
      <c r="S3" s="15"/>
    </row>
    <row r="4" spans="1:20" x14ac:dyDescent="0.25">
      <c r="A4" s="6">
        <v>2</v>
      </c>
      <c r="B4" s="37">
        <v>424109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3"/>
      <c r="P4" s="39"/>
    </row>
    <row r="5" spans="1:20" x14ac:dyDescent="0.25">
      <c r="A5" s="6">
        <v>3</v>
      </c>
      <c r="B5" s="1">
        <v>424267</v>
      </c>
      <c r="C5" s="11">
        <v>1.0166999999999999</v>
      </c>
      <c r="D5" s="11">
        <v>3</v>
      </c>
      <c r="E5" s="11">
        <v>2</v>
      </c>
      <c r="F5" s="11">
        <v>1.5</v>
      </c>
      <c r="G5" s="11">
        <v>0</v>
      </c>
      <c r="H5" s="11">
        <v>2</v>
      </c>
      <c r="I5" s="11">
        <v>4</v>
      </c>
      <c r="J5" s="11">
        <v>7.5</v>
      </c>
      <c r="K5" s="11">
        <v>0</v>
      </c>
      <c r="L5" s="11">
        <v>2</v>
      </c>
      <c r="M5" s="12">
        <f>SUM(C5:L5)</f>
        <v>23.0167</v>
      </c>
      <c r="N5" s="12">
        <f>$N$35-Tabel36262357891023[[#This Row],[aantal fouten]]</f>
        <v>44.9833</v>
      </c>
      <c r="O5" s="13">
        <f>ROUND(IF(($R$3&gt;=1),MIN(($R$3+(($N5*9)/$N$35)),(1+((($N5*9)/$N$35)*2)),(10-(((($N$35-$N5)*9)/$N$35)*0.5))),MAX(($R$3+(($N5*9)/$N$35)),(1+((($N5*9)/$N$35)*0.5)),(10-(((($N$35-$N5)*9)/$N$35)*2)))),1)</f>
        <v>6</v>
      </c>
      <c r="P5" s="39">
        <f>(Tabel36262357891023[[#This Row],[cijfer werkwoordentoets]]+Tabel3626235789102[[#This Row],[cijfer toets 2]]+Tabel362623578910[[#This Row],[cijfer toets 1]])/3</f>
        <v>6.7333333333333334</v>
      </c>
      <c r="Q5" s="16"/>
    </row>
    <row r="6" spans="1:20" x14ac:dyDescent="0.25">
      <c r="A6" s="6">
        <v>4</v>
      </c>
      <c r="B6" s="1">
        <v>424486</v>
      </c>
      <c r="C6" s="11">
        <v>0.67</v>
      </c>
      <c r="D6" s="11">
        <v>1</v>
      </c>
      <c r="E6" s="11">
        <v>2.5</v>
      </c>
      <c r="F6" s="11">
        <v>3</v>
      </c>
      <c r="G6" s="11">
        <v>3</v>
      </c>
      <c r="H6" s="11">
        <v>1</v>
      </c>
      <c r="I6" s="11">
        <v>1.5</v>
      </c>
      <c r="J6" s="11">
        <v>2</v>
      </c>
      <c r="K6" s="11">
        <v>0.5</v>
      </c>
      <c r="L6" s="11">
        <v>2.5</v>
      </c>
      <c r="M6" s="12">
        <f>SUM(C6:L6)</f>
        <v>17.670000000000002</v>
      </c>
      <c r="N6" s="12">
        <f>$N$35-Tabel36262357891023[[#This Row],[aantal fouten]]</f>
        <v>50.33</v>
      </c>
      <c r="O6" s="13">
        <f>ROUND(IF(($R$3&gt;=1),MIN(($R$3+(($N6*9)/$N$35)),(1+((($N6*9)/$N$35)*2)),(10-(((($N$35-$N6)*9)/$N$35)*0.5))),MAX(($R$3+(($N6*9)/$N$35)),(1+((($N6*9)/$N$35)*0.5)),(10-(((($N$35-$N6)*9)/$N$35)*2)))),1)</f>
        <v>6.7</v>
      </c>
      <c r="P6" s="39">
        <f>(Tabel36262357891023[[#This Row],[cijfer werkwoordentoets]]+Tabel3626235789102[[#This Row],[cijfer toets 2]]+Tabel362623578910[[#This Row],[cijfer toets 1]])/3</f>
        <v>6.3000000000000007</v>
      </c>
      <c r="R6" s="18">
        <v>0</v>
      </c>
      <c r="S6" s="4" t="s">
        <v>21</v>
      </c>
    </row>
    <row r="7" spans="1:20" x14ac:dyDescent="0.25">
      <c r="A7" s="6">
        <v>5</v>
      </c>
      <c r="B7" s="37">
        <v>424847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3"/>
      <c r="P7" s="39"/>
      <c r="R7" s="19">
        <v>1</v>
      </c>
      <c r="S7" s="4" t="s">
        <v>2</v>
      </c>
      <c r="T7" s="20"/>
    </row>
    <row r="8" spans="1:20" x14ac:dyDescent="0.25">
      <c r="A8" s="6">
        <v>6</v>
      </c>
      <c r="B8" s="1">
        <v>424850</v>
      </c>
      <c r="C8" s="11">
        <v>0</v>
      </c>
      <c r="D8" s="11">
        <v>3.5</v>
      </c>
      <c r="E8" s="11">
        <v>6.5</v>
      </c>
      <c r="F8" s="11">
        <v>1</v>
      </c>
      <c r="G8" s="11">
        <v>0.5</v>
      </c>
      <c r="H8" s="11">
        <v>0.5</v>
      </c>
      <c r="I8" s="11">
        <v>5.5</v>
      </c>
      <c r="J8" s="11">
        <v>4</v>
      </c>
      <c r="K8" s="11">
        <v>0</v>
      </c>
      <c r="L8" s="11">
        <v>4.5</v>
      </c>
      <c r="M8" s="33">
        <f t="shared" ref="M8:M16" si="2">SUM(C8:L8)</f>
        <v>26</v>
      </c>
      <c r="N8" s="33">
        <f>$N$35-Tabel36262357891023[[#This Row],[aantal fouten]]</f>
        <v>42</v>
      </c>
      <c r="O8" s="13">
        <f t="shared" ref="O8:O16" si="3">ROUND(IF(($R$3&gt;=1),MIN(($R$3+(($N8*9)/$N$35)),(1+((($N8*9)/$N$35)*2)),(10-(((($N$35-$N8)*9)/$N$35)*0.5))),MAX(($R$3+(($N8*9)/$N$35)),(1+((($N8*9)/$N$35)*0.5)),(10-(((($N$35-$N8)*9)/$N$35)*2)))),1)</f>
        <v>5.6</v>
      </c>
      <c r="P8" s="39">
        <f>(Tabel36262357891023[[#This Row],[cijfer werkwoordentoets]]+Tabel3626235789102[[#This Row],[cijfer toets 2]]+Tabel362623578910[[#This Row],[cijfer toets 1]])/3</f>
        <v>5.666666666666667</v>
      </c>
      <c r="R8" s="21">
        <v>2</v>
      </c>
      <c r="S8" s="4" t="s">
        <v>3</v>
      </c>
    </row>
    <row r="9" spans="1:20" x14ac:dyDescent="0.25">
      <c r="A9" s="6">
        <v>7</v>
      </c>
      <c r="B9" s="1">
        <v>424866</v>
      </c>
      <c r="C9" s="32">
        <v>0</v>
      </c>
      <c r="D9" s="32">
        <v>1.75</v>
      </c>
      <c r="E9" s="32">
        <v>1</v>
      </c>
      <c r="F9" s="32">
        <v>1</v>
      </c>
      <c r="G9" s="32">
        <v>1</v>
      </c>
      <c r="H9" s="32">
        <v>2.5</v>
      </c>
      <c r="I9" s="32">
        <v>3</v>
      </c>
      <c r="J9" s="32">
        <v>3</v>
      </c>
      <c r="K9" s="32">
        <v>0.5</v>
      </c>
      <c r="L9" s="32">
        <v>2.5</v>
      </c>
      <c r="M9" s="33">
        <f t="shared" si="2"/>
        <v>16.25</v>
      </c>
      <c r="N9" s="33">
        <f>$N$35-Tabel36262357891023[[#This Row],[aantal fouten]]</f>
        <v>51.75</v>
      </c>
      <c r="O9" s="13">
        <f t="shared" si="3"/>
        <v>6.8</v>
      </c>
      <c r="P9" s="39">
        <f>(Tabel36262357891023[[#This Row],[cijfer werkwoordentoets]]+Tabel3626235789102[[#This Row],[cijfer toets 2]]+Tabel362623578910[[#This Row],[cijfer toets 1]])/3</f>
        <v>6.3</v>
      </c>
      <c r="R9" s="22">
        <v>3</v>
      </c>
      <c r="S9" s="4" t="s">
        <v>0</v>
      </c>
    </row>
    <row r="10" spans="1:20" x14ac:dyDescent="0.25">
      <c r="A10" s="6">
        <v>8</v>
      </c>
      <c r="B10" s="1">
        <v>424898</v>
      </c>
      <c r="C10" s="11">
        <v>0.67</v>
      </c>
      <c r="D10" s="11">
        <v>1</v>
      </c>
      <c r="E10" s="11">
        <v>3</v>
      </c>
      <c r="F10" s="11">
        <v>1</v>
      </c>
      <c r="G10" s="11">
        <v>0</v>
      </c>
      <c r="H10" s="11">
        <v>0</v>
      </c>
      <c r="I10" s="11">
        <v>2</v>
      </c>
      <c r="J10" s="11">
        <v>4</v>
      </c>
      <c r="K10" s="11">
        <v>0</v>
      </c>
      <c r="L10" s="11">
        <v>1.5</v>
      </c>
      <c r="M10" s="12">
        <f t="shared" si="2"/>
        <v>13.17</v>
      </c>
      <c r="N10" s="12">
        <f>$N$35-Tabel36262357891023[[#This Row],[aantal fouten]]</f>
        <v>54.83</v>
      </c>
      <c r="O10" s="13">
        <f t="shared" si="3"/>
        <v>7.3</v>
      </c>
      <c r="P10" s="39">
        <f>(Tabel36262357891023[[#This Row],[cijfer werkwoordentoets]]+Tabel3626235789102[[#This Row],[cijfer toets 2]]+Tabel362623578910[[#This Row],[cijfer toets 1]])/3</f>
        <v>8.1333333333333329</v>
      </c>
      <c r="R10" s="35"/>
      <c r="S10" s="4" t="s">
        <v>8</v>
      </c>
    </row>
    <row r="11" spans="1:20" x14ac:dyDescent="0.25">
      <c r="A11" s="6">
        <v>9</v>
      </c>
      <c r="B11" s="37">
        <v>424926</v>
      </c>
      <c r="C11" s="30">
        <v>1.5</v>
      </c>
      <c r="D11" s="30">
        <v>5.5</v>
      </c>
      <c r="E11" s="30">
        <v>6</v>
      </c>
      <c r="F11" s="30">
        <v>1</v>
      </c>
      <c r="G11" s="30">
        <v>2</v>
      </c>
      <c r="H11" s="30">
        <v>1.5</v>
      </c>
      <c r="I11" s="30">
        <v>4</v>
      </c>
      <c r="J11" s="30">
        <v>5</v>
      </c>
      <c r="K11" s="30">
        <v>1</v>
      </c>
      <c r="L11" s="30">
        <v>10</v>
      </c>
      <c r="M11" s="12">
        <f t="shared" si="2"/>
        <v>37.5</v>
      </c>
      <c r="N11" s="12">
        <f>$N$35-Tabel36262357891023[[#This Row],[aantal fouten]]</f>
        <v>30.5</v>
      </c>
      <c r="O11" s="13">
        <f t="shared" si="3"/>
        <v>4</v>
      </c>
      <c r="P11" s="39"/>
      <c r="R11" s="23">
        <v>4</v>
      </c>
      <c r="S11" s="4" t="s">
        <v>4</v>
      </c>
    </row>
    <row r="12" spans="1:20" x14ac:dyDescent="0.25">
      <c r="A12" s="6">
        <v>10</v>
      </c>
      <c r="B12" s="1">
        <v>424927</v>
      </c>
      <c r="C12" s="30">
        <v>0.16700000000000001</v>
      </c>
      <c r="D12" s="30">
        <v>7.25</v>
      </c>
      <c r="E12" s="30">
        <v>8</v>
      </c>
      <c r="F12" s="30">
        <v>1.5</v>
      </c>
      <c r="G12" s="30">
        <v>0.5</v>
      </c>
      <c r="H12" s="30">
        <v>1</v>
      </c>
      <c r="I12" s="30">
        <v>10.5</v>
      </c>
      <c r="J12" s="30">
        <v>9</v>
      </c>
      <c r="K12" s="30">
        <v>0</v>
      </c>
      <c r="L12" s="30">
        <v>5</v>
      </c>
      <c r="M12" s="12">
        <f t="shared" si="2"/>
        <v>42.917000000000002</v>
      </c>
      <c r="N12" s="12">
        <f>$N$35-Tabel36262357891023[[#This Row],[aantal fouten]]</f>
        <v>25.082999999999998</v>
      </c>
      <c r="O12" s="13">
        <f t="shared" si="3"/>
        <v>3.3</v>
      </c>
      <c r="P12" s="39">
        <f>(Tabel36262357891023[[#This Row],[cijfer werkwoordentoets]]+Tabel3626235789102[[#This Row],[cijfer toets 2]]+Tabel362623578910[[#This Row],[cijfer toets 1]])/3</f>
        <v>5.2333333333333334</v>
      </c>
      <c r="R12" s="24">
        <v>5</v>
      </c>
      <c r="S12" s="4" t="s">
        <v>1</v>
      </c>
    </row>
    <row r="13" spans="1:20" x14ac:dyDescent="0.25">
      <c r="A13" s="6">
        <v>11</v>
      </c>
      <c r="B13" s="1">
        <v>424945</v>
      </c>
      <c r="C13" s="30">
        <v>0.5</v>
      </c>
      <c r="D13" s="30">
        <v>1.75</v>
      </c>
      <c r="E13" s="30">
        <v>1</v>
      </c>
      <c r="F13" s="30">
        <v>3</v>
      </c>
      <c r="G13" s="30">
        <v>3</v>
      </c>
      <c r="H13" s="30">
        <v>3.16</v>
      </c>
      <c r="I13" s="30">
        <v>1.5</v>
      </c>
      <c r="J13" s="30">
        <v>0</v>
      </c>
      <c r="K13" s="30">
        <v>1</v>
      </c>
      <c r="L13" s="30">
        <v>0.5</v>
      </c>
      <c r="M13" s="12">
        <f t="shared" si="2"/>
        <v>15.41</v>
      </c>
      <c r="N13" s="12">
        <f>$N$35-Tabel36262357891023[[#This Row],[aantal fouten]]</f>
        <v>52.59</v>
      </c>
      <c r="O13" s="13">
        <f t="shared" si="3"/>
        <v>7</v>
      </c>
      <c r="P13" s="39">
        <f>(Tabel36262357891023[[#This Row],[cijfer werkwoordentoets]]+Tabel3626235789102[[#This Row],[cijfer toets 2]]+Tabel362623578910[[#This Row],[cijfer toets 1]])/3</f>
        <v>6.8666666666666671</v>
      </c>
      <c r="R13" s="25">
        <v>6</v>
      </c>
      <c r="S13" s="4" t="s">
        <v>6</v>
      </c>
    </row>
    <row r="14" spans="1:20" x14ac:dyDescent="0.25">
      <c r="A14" s="6">
        <v>12</v>
      </c>
      <c r="B14" s="1">
        <v>424954</v>
      </c>
      <c r="C14" s="11">
        <v>0.16700000000000001</v>
      </c>
      <c r="D14" s="11">
        <v>3.5</v>
      </c>
      <c r="E14" s="11">
        <v>6</v>
      </c>
      <c r="F14" s="11">
        <v>2</v>
      </c>
      <c r="G14" s="11">
        <v>3</v>
      </c>
      <c r="H14" s="11">
        <v>3</v>
      </c>
      <c r="I14" s="11">
        <v>6.5</v>
      </c>
      <c r="J14" s="11">
        <v>7</v>
      </c>
      <c r="K14" s="11">
        <v>0</v>
      </c>
      <c r="L14" s="11">
        <v>6</v>
      </c>
      <c r="M14" s="12">
        <f t="shared" si="2"/>
        <v>37.167000000000002</v>
      </c>
      <c r="N14" s="12">
        <f>$N$35-Tabel36262357891023[[#This Row],[aantal fouten]]</f>
        <v>30.832999999999998</v>
      </c>
      <c r="O14" s="13">
        <f t="shared" si="3"/>
        <v>4.0999999999999996</v>
      </c>
      <c r="P14" s="44">
        <f>(Tabel36262357891023[[#This Row],[cijfer werkwoordentoets]]+Tabel3626235789102[[#This Row],[cijfer toets 2]]+Tabel362623578910[[#This Row],[cijfer toets 1]])/3</f>
        <v>5.5</v>
      </c>
      <c r="R14" s="26">
        <v>7</v>
      </c>
      <c r="S14" s="4" t="s">
        <v>7</v>
      </c>
    </row>
    <row r="15" spans="1:20" x14ac:dyDescent="0.25">
      <c r="A15" s="6">
        <v>13</v>
      </c>
      <c r="B15" s="1">
        <v>424959</v>
      </c>
      <c r="C15" s="11">
        <v>0.83</v>
      </c>
      <c r="D15" s="11">
        <v>6</v>
      </c>
      <c r="E15" s="11">
        <v>6.5</v>
      </c>
      <c r="F15" s="11">
        <v>2</v>
      </c>
      <c r="G15" s="11">
        <v>3</v>
      </c>
      <c r="H15" s="11">
        <v>4</v>
      </c>
      <c r="I15" s="11">
        <v>9</v>
      </c>
      <c r="J15" s="11">
        <v>8</v>
      </c>
      <c r="K15" s="11">
        <v>1</v>
      </c>
      <c r="L15" s="11">
        <v>1.5</v>
      </c>
      <c r="M15" s="12">
        <f t="shared" si="2"/>
        <v>41.83</v>
      </c>
      <c r="N15" s="12">
        <f>$N$35-Tabel36262357891023[[#This Row],[aantal fouten]]</f>
        <v>26.17</v>
      </c>
      <c r="O15" s="13">
        <f t="shared" si="3"/>
        <v>3.5</v>
      </c>
      <c r="P15" s="39">
        <f>(Tabel36262357891023[[#This Row],[cijfer werkwoordentoets]]+Tabel3626235789102[[#This Row],[cijfer toets 2]]+Tabel362623578910[[#This Row],[cijfer toets 1]])/3</f>
        <v>4.5666666666666664</v>
      </c>
      <c r="R15" s="28">
        <v>10</v>
      </c>
      <c r="S15" s="4" t="s">
        <v>5</v>
      </c>
    </row>
    <row r="16" spans="1:20" x14ac:dyDescent="0.25">
      <c r="A16" s="6">
        <v>14</v>
      </c>
      <c r="B16" s="1">
        <v>424979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1.5</v>
      </c>
      <c r="I16" s="11">
        <v>0</v>
      </c>
      <c r="J16" s="11">
        <v>1</v>
      </c>
      <c r="K16" s="11">
        <v>0</v>
      </c>
      <c r="L16" s="11">
        <v>0</v>
      </c>
      <c r="M16" s="12">
        <f t="shared" si="2"/>
        <v>2.5</v>
      </c>
      <c r="N16" s="12">
        <f>$N$35-Tabel36262357891023[[#This Row],[aantal fouten]]</f>
        <v>65.5</v>
      </c>
      <c r="O16" s="13">
        <f t="shared" si="3"/>
        <v>9.3000000000000007</v>
      </c>
      <c r="P16" s="39">
        <f>(Tabel36262357891023[[#This Row],[cijfer werkwoordentoets]]+Tabel3626235789102[[#This Row],[cijfer toets 2]]+Tabel362623578910[[#This Row],[cijfer toets 1]])/3</f>
        <v>8.2333333333333325</v>
      </c>
    </row>
    <row r="17" spans="1:18" x14ac:dyDescent="0.25">
      <c r="A17" s="6">
        <v>15</v>
      </c>
      <c r="B17" s="37">
        <v>424980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2"/>
      <c r="N17" s="12"/>
      <c r="O17" s="13"/>
      <c r="P17" s="39"/>
      <c r="R17" s="29"/>
    </row>
    <row r="18" spans="1:18" x14ac:dyDescent="0.25">
      <c r="A18" s="6">
        <v>16</v>
      </c>
      <c r="B18" s="1">
        <v>424991</v>
      </c>
      <c r="C18" s="11">
        <v>0</v>
      </c>
      <c r="D18" s="11">
        <v>1.5</v>
      </c>
      <c r="E18" s="11">
        <v>1.5</v>
      </c>
      <c r="F18" s="11">
        <v>0</v>
      </c>
      <c r="G18" s="11">
        <v>0.5</v>
      </c>
      <c r="H18" s="11">
        <v>2</v>
      </c>
      <c r="I18" s="11">
        <v>3.5</v>
      </c>
      <c r="J18" s="11">
        <v>1.5</v>
      </c>
      <c r="K18" s="11">
        <v>0</v>
      </c>
      <c r="L18" s="11">
        <v>2</v>
      </c>
      <c r="M18" s="12">
        <f t="shared" ref="M18:M26" si="4">SUM(C18:L18)</f>
        <v>12.5</v>
      </c>
      <c r="N18" s="12">
        <f>$N$35-Tabel36262357891023[[#This Row],[aantal fouten]]</f>
        <v>55.5</v>
      </c>
      <c r="O18" s="13">
        <f>ROUND(IF(($R$3&gt;=1),MIN(($R$3+(($N18*9)/$N$35)),(1+((($N18*9)/$N$35)*2)),(10-(((($N$35-$N18)*9)/$N$35)*0.5))),MAX(($R$3+(($N18*9)/$N$35)),(1+((($N18*9)/$N$35)*0.5)),(10-(((($N$35-$N18)*9)/$N$35)*2)))),1)</f>
        <v>7.3</v>
      </c>
      <c r="P18" s="39">
        <f>(Tabel36262357891023[[#This Row],[cijfer werkwoordentoets]]+Tabel3626235789102[[#This Row],[cijfer toets 2]]+Tabel362623578910[[#This Row],[cijfer toets 1]])/3</f>
        <v>7.3</v>
      </c>
      <c r="R18" s="29"/>
    </row>
    <row r="19" spans="1:18" x14ac:dyDescent="0.25">
      <c r="A19" s="6">
        <v>17</v>
      </c>
      <c r="B19" s="1">
        <v>425013</v>
      </c>
      <c r="C19" s="11">
        <v>0.5</v>
      </c>
      <c r="D19" s="11">
        <v>1</v>
      </c>
      <c r="E19" s="11">
        <v>1.5</v>
      </c>
      <c r="F19" s="11">
        <v>0</v>
      </c>
      <c r="G19" s="11">
        <v>0.5</v>
      </c>
      <c r="H19" s="11">
        <v>1.83</v>
      </c>
      <c r="I19" s="11">
        <v>4.5</v>
      </c>
      <c r="J19" s="11">
        <v>6.5</v>
      </c>
      <c r="K19" s="11">
        <v>0</v>
      </c>
      <c r="L19" s="11">
        <v>7</v>
      </c>
      <c r="M19" s="12">
        <f t="shared" si="4"/>
        <v>23.33</v>
      </c>
      <c r="N19" s="12">
        <f>$N$35-Tabel36262357891023[[#This Row],[aantal fouten]]</f>
        <v>44.67</v>
      </c>
      <c r="O19" s="13">
        <f>ROUND(IF(($R$3&gt;=1),MIN(($R$3+(($N19*9)/$N$35)),(1+((($N19*9)/$N$35)*2)),(10-(((($N$35-$N19)*9)/$N$35)*0.5))),MAX(($R$3+(($N19*9)/$N$35)),(1+((($N19*9)/$N$35)*0.5)),(10-(((($N$35-$N19)*9)/$N$35)*2)))),1)</f>
        <v>5.9</v>
      </c>
      <c r="P19" s="39">
        <f>(Tabel36262357891023[[#This Row],[cijfer werkwoordentoets]]+Tabel3626235789102[[#This Row],[cijfer toets 2]]+Tabel362623578910[[#This Row],[cijfer toets 1]])/3</f>
        <v>7.3</v>
      </c>
      <c r="R19" s="29"/>
    </row>
    <row r="20" spans="1:18" x14ac:dyDescent="0.25">
      <c r="A20" s="6">
        <v>18</v>
      </c>
      <c r="B20" s="1">
        <v>425014</v>
      </c>
      <c r="C20" s="11">
        <v>1</v>
      </c>
      <c r="D20" s="11">
        <v>4</v>
      </c>
      <c r="E20" s="11">
        <v>3.5</v>
      </c>
      <c r="F20" s="11">
        <v>0.5</v>
      </c>
      <c r="G20" s="11">
        <v>0.5</v>
      </c>
      <c r="H20" s="11">
        <v>2.25</v>
      </c>
      <c r="I20" s="11">
        <v>2.5</v>
      </c>
      <c r="J20" s="11">
        <v>5</v>
      </c>
      <c r="K20" s="11">
        <v>0</v>
      </c>
      <c r="L20" s="11">
        <v>2</v>
      </c>
      <c r="M20" s="12">
        <f t="shared" si="4"/>
        <v>21.25</v>
      </c>
      <c r="N20" s="12">
        <f>$N$35-Tabel36262357891023[[#This Row],[aantal fouten]]</f>
        <v>46.75</v>
      </c>
      <c r="O20" s="13">
        <f>ROUND(IF(($R$3&gt;=1),MIN(($R$3+(($N20*9)/$N$35)),(1+((($N20*9)/$N$35)*2)),(10-(((($N$35-$N20)*9)/$N$35)*0.5))),MAX(($R$3+(($N20*9)/$N$35)),(1+((($N20*9)/$N$35)*0.5)),(10-(((($N$35-$N20)*9)/$N$35)*2)))),1)</f>
        <v>6.2</v>
      </c>
      <c r="P20" s="39">
        <f>(Tabel36262357891023[[#This Row],[cijfer werkwoordentoets]]+Tabel3626235789102[[#This Row],[cijfer toets 2]]+Tabel362623578910[[#This Row],[cijfer toets 1]])/3</f>
        <v>6.7333333333333334</v>
      </c>
      <c r="R20" s="2"/>
    </row>
    <row r="21" spans="1:18" x14ac:dyDescent="0.25">
      <c r="A21" s="6">
        <v>19</v>
      </c>
      <c r="B21" s="1">
        <v>425022</v>
      </c>
      <c r="C21" s="32">
        <v>1.5</v>
      </c>
      <c r="D21" s="32">
        <v>6.25</v>
      </c>
      <c r="E21" s="32">
        <v>5.5</v>
      </c>
      <c r="F21" s="32">
        <v>2</v>
      </c>
      <c r="G21" s="32">
        <v>2.5</v>
      </c>
      <c r="H21" s="32">
        <v>1</v>
      </c>
      <c r="I21" s="32">
        <v>4</v>
      </c>
      <c r="J21" s="32">
        <v>3.5</v>
      </c>
      <c r="K21" s="32">
        <v>0</v>
      </c>
      <c r="L21" s="32">
        <v>2</v>
      </c>
      <c r="M21" s="12">
        <f t="shared" si="4"/>
        <v>28.25</v>
      </c>
      <c r="N21" s="12">
        <f>$N$35-Tabel36262357891023[[#This Row],[aantal fouten]]</f>
        <v>39.75</v>
      </c>
      <c r="O21" s="13">
        <f>ROUND(IF(($R$3&gt;=1),MIN(($R$3+(($N21*9)/$N$35)),(1+((($N21*9)/$N$35)*2)),(10-(((($N$35-$N21)*9)/$N$35)*0.5))),MAX(($R$3+(($N21*9)/$N$35)),(1+((($N21*9)/$N$35)*0.5)),(10-(((($N$35-$N21)*9)/$N$35)*2)))),1)</f>
        <v>5.3</v>
      </c>
      <c r="P21" s="44">
        <f>(Tabel36262357891023[[#This Row],[cijfer werkwoordentoets]]+Tabel3626235789102[[#This Row],[cijfer toets 2]]+Tabel362623578910[[#This Row],[cijfer toets 1]])/3</f>
        <v>5.4666666666666659</v>
      </c>
      <c r="R21" s="2"/>
    </row>
    <row r="22" spans="1:18" x14ac:dyDescent="0.25">
      <c r="A22" s="6">
        <v>20</v>
      </c>
      <c r="B22" s="1">
        <v>425049</v>
      </c>
      <c r="C22" s="41">
        <v>0</v>
      </c>
      <c r="D22" s="41">
        <v>3</v>
      </c>
      <c r="E22" s="41">
        <v>4</v>
      </c>
      <c r="F22" s="41">
        <v>0</v>
      </c>
      <c r="G22" s="41">
        <v>0.5</v>
      </c>
      <c r="H22" s="41">
        <v>3</v>
      </c>
      <c r="I22" s="41">
        <v>4</v>
      </c>
      <c r="J22" s="41">
        <v>9</v>
      </c>
      <c r="K22" s="41">
        <v>0</v>
      </c>
      <c r="L22" s="41">
        <v>1.5</v>
      </c>
      <c r="M22" s="12">
        <f t="shared" si="4"/>
        <v>25</v>
      </c>
      <c r="N22" s="12">
        <f>$N$35-Tabel36262357891023[[#This Row],[aantal fouten]]</f>
        <v>43</v>
      </c>
      <c r="O22" s="13">
        <f>ROUND(IF(($R$3&gt;=1),MIN(($R$3+(($N22*9)/$N$35)),(1+((($N22*9)/$N$35)*2)),(10-(((($N$35-$N22)*9)/$N$35)*0.5))),MAX(($R$3+(($N22*9)/$N$35)),(1+((($N22*9)/$N$35)*0.5)),(10-(((($N$35-$N22)*9)/$N$35)*2)))),1)</f>
        <v>5.7</v>
      </c>
      <c r="P22" s="39">
        <f>(Tabel36262357891023[[#This Row],[cijfer werkwoordentoets]]+Tabel3626235789102[[#This Row],[cijfer toets 2]]+Tabel362623578910[[#This Row],[cijfer toets 1]])/3</f>
        <v>5.2666666666666666</v>
      </c>
      <c r="R22" s="2"/>
    </row>
    <row r="23" spans="1:18" x14ac:dyDescent="0.25">
      <c r="A23" s="6">
        <v>21</v>
      </c>
      <c r="B23" s="1">
        <v>426233</v>
      </c>
      <c r="C23" s="11">
        <v>0</v>
      </c>
      <c r="D23" s="11">
        <v>1.5</v>
      </c>
      <c r="E23" s="11">
        <v>0.5</v>
      </c>
      <c r="F23" s="11">
        <v>0</v>
      </c>
      <c r="G23" s="11">
        <v>0</v>
      </c>
      <c r="H23" s="11">
        <v>2.5</v>
      </c>
      <c r="I23" s="11">
        <v>0</v>
      </c>
      <c r="J23" s="11">
        <v>0.5</v>
      </c>
      <c r="K23" s="11">
        <v>0</v>
      </c>
      <c r="L23" s="11">
        <v>0.5</v>
      </c>
      <c r="M23" s="12">
        <f t="shared" si="4"/>
        <v>5.5</v>
      </c>
      <c r="N23" s="12">
        <f>$N$35-Tabel36262357891023[[#This Row],[aantal fouten]]</f>
        <v>62.5</v>
      </c>
      <c r="O23" s="13">
        <f t="shared" ref="O23:O33" si="5">ROUND(IF(($R$3&gt;=1),MIN(($R$3+(($N23*9)/$N$35)),(1+((($N23*9)/$N$35)*2)),(10-(((($N$35-$N23)*9)/$N$35)*0.5))),MAX(($R$3+(($N23*9)/$N$35)),(1+((($N23*9)/$N$35)*0.5)),(10-(((($N$35-$N23)*9)/$N$35)*2)))),1)</f>
        <v>8.5</v>
      </c>
      <c r="P23" s="39">
        <f>(Tabel36262357891023[[#This Row],[cijfer werkwoordentoets]]+Tabel3626235789102[[#This Row],[cijfer toets 2]]+Tabel362623578910[[#This Row],[cijfer toets 1]])/3</f>
        <v>7.8</v>
      </c>
      <c r="R23" s="2"/>
    </row>
    <row r="24" spans="1:18" x14ac:dyDescent="0.25">
      <c r="A24" s="6">
        <v>22</v>
      </c>
      <c r="B24" s="1">
        <v>426483</v>
      </c>
      <c r="C24" s="11">
        <v>0</v>
      </c>
      <c r="D24" s="11">
        <v>1</v>
      </c>
      <c r="E24" s="11">
        <v>1</v>
      </c>
      <c r="F24" s="11">
        <v>0</v>
      </c>
      <c r="G24" s="11">
        <v>0</v>
      </c>
      <c r="H24" s="11">
        <v>1</v>
      </c>
      <c r="I24" s="11">
        <v>1</v>
      </c>
      <c r="J24" s="11">
        <v>0</v>
      </c>
      <c r="K24" s="11">
        <v>0</v>
      </c>
      <c r="L24" s="11">
        <v>0</v>
      </c>
      <c r="M24" s="12">
        <f t="shared" si="4"/>
        <v>4</v>
      </c>
      <c r="N24" s="12">
        <f>$N$35-Tabel36262357891023[[#This Row],[aantal fouten]]</f>
        <v>64</v>
      </c>
      <c r="O24" s="13">
        <f t="shared" si="5"/>
        <v>8.9</v>
      </c>
      <c r="P24" s="39">
        <f>(Tabel36262357891023[[#This Row],[cijfer werkwoordentoets]]+Tabel3626235789102[[#This Row],[cijfer toets 2]]+Tabel362623578910[[#This Row],[cijfer toets 1]])/3</f>
        <v>8.0666666666666682</v>
      </c>
      <c r="R24" s="2"/>
    </row>
    <row r="25" spans="1:18" x14ac:dyDescent="0.25">
      <c r="A25" s="6">
        <v>23</v>
      </c>
      <c r="B25" s="1">
        <v>427218</v>
      </c>
      <c r="C25" s="30">
        <v>0.16</v>
      </c>
      <c r="D25" s="30">
        <v>3.5</v>
      </c>
      <c r="E25" s="30">
        <v>1.5</v>
      </c>
      <c r="F25" s="30">
        <v>0</v>
      </c>
      <c r="G25" s="30">
        <v>0.5</v>
      </c>
      <c r="H25" s="30">
        <v>0</v>
      </c>
      <c r="I25" s="30">
        <v>2</v>
      </c>
      <c r="J25" s="30">
        <v>3.5</v>
      </c>
      <c r="K25" s="30">
        <v>0</v>
      </c>
      <c r="L25" s="30">
        <v>1.5</v>
      </c>
      <c r="M25" s="12">
        <f t="shared" si="4"/>
        <v>12.66</v>
      </c>
      <c r="N25" s="12">
        <f>$N$35-Tabel36262357891023[[#This Row],[aantal fouten]]</f>
        <v>55.34</v>
      </c>
      <c r="O25" s="13">
        <f t="shared" si="5"/>
        <v>7.3</v>
      </c>
      <c r="P25" s="39">
        <f>(Tabel36262357891023[[#This Row],[cijfer werkwoordentoets]]+Tabel3626235789102[[#This Row],[cijfer toets 2]]+Tabel362623578910[[#This Row],[cijfer toets 1]])/3</f>
        <v>6.1333333333333329</v>
      </c>
      <c r="R25" s="2"/>
    </row>
    <row r="26" spans="1:18" x14ac:dyDescent="0.25">
      <c r="A26" s="6">
        <v>24</v>
      </c>
      <c r="B26" s="1">
        <v>427349</v>
      </c>
      <c r="C26" s="11">
        <v>1</v>
      </c>
      <c r="D26" s="11">
        <v>3.75</v>
      </c>
      <c r="E26" s="11">
        <v>6</v>
      </c>
      <c r="F26" s="11">
        <v>2</v>
      </c>
      <c r="G26" s="11">
        <v>2.5</v>
      </c>
      <c r="H26" s="11">
        <v>1.5</v>
      </c>
      <c r="I26" s="11">
        <v>3.5</v>
      </c>
      <c r="J26" s="11">
        <v>6.5</v>
      </c>
      <c r="K26" s="11">
        <v>0</v>
      </c>
      <c r="L26" s="11">
        <v>2</v>
      </c>
      <c r="M26" s="12">
        <f t="shared" si="4"/>
        <v>28.75</v>
      </c>
      <c r="N26" s="12">
        <f>$N$35-Tabel36262357891023[[#This Row],[aantal fouten]]</f>
        <v>39.25</v>
      </c>
      <c r="O26" s="13">
        <f t="shared" si="5"/>
        <v>5.2</v>
      </c>
      <c r="P26" s="39">
        <f>(Tabel36262357891023[[#This Row],[cijfer werkwoordentoets]]+Tabel3626235789102[[#This Row],[cijfer toets 2]]+Tabel362623578910[[#This Row],[cijfer toets 1]])/3</f>
        <v>6.0666666666666673</v>
      </c>
      <c r="R26" s="2"/>
    </row>
    <row r="27" spans="1:18" x14ac:dyDescent="0.25">
      <c r="A27" s="6">
        <v>25</v>
      </c>
      <c r="B27" s="1">
        <v>427472</v>
      </c>
      <c r="C27" s="11">
        <v>0.5</v>
      </c>
      <c r="D27" s="11">
        <v>4.75</v>
      </c>
      <c r="E27" s="41">
        <v>6.5</v>
      </c>
      <c r="F27" s="11">
        <v>0</v>
      </c>
      <c r="G27" s="11">
        <v>0</v>
      </c>
      <c r="H27" s="11">
        <v>3.41</v>
      </c>
      <c r="I27" s="11">
        <v>7</v>
      </c>
      <c r="J27" s="11">
        <v>6.5</v>
      </c>
      <c r="K27" s="11">
        <v>0.5</v>
      </c>
      <c r="L27" s="11">
        <v>4</v>
      </c>
      <c r="M27" s="12">
        <f t="shared" ref="M27:M33" si="6">SUM(C27:L27)</f>
        <v>33.159999999999997</v>
      </c>
      <c r="N27" s="12">
        <f>$N$35-Tabel36262357891023[[#This Row],[aantal fouten]]</f>
        <v>34.840000000000003</v>
      </c>
      <c r="O27" s="13">
        <f t="shared" si="5"/>
        <v>4.5999999999999996</v>
      </c>
      <c r="P27" s="39">
        <f>(Tabel36262357891023[[#This Row],[cijfer werkwoordentoets]]+Tabel3626235789102[[#This Row],[cijfer toets 2]]+Tabel362623578910[[#This Row],[cijfer toets 1]])/3</f>
        <v>5.8999999999999995</v>
      </c>
      <c r="R27" s="2"/>
    </row>
    <row r="28" spans="1:18" x14ac:dyDescent="0.25">
      <c r="A28" s="6">
        <v>26</v>
      </c>
      <c r="B28" s="1">
        <v>427530</v>
      </c>
      <c r="C28" s="11">
        <v>0.16700000000000001</v>
      </c>
      <c r="D28" s="11">
        <v>2.75</v>
      </c>
      <c r="E28" s="11">
        <v>5</v>
      </c>
      <c r="F28" s="11">
        <v>3</v>
      </c>
      <c r="G28" s="11">
        <v>3</v>
      </c>
      <c r="H28" s="11">
        <v>3.25</v>
      </c>
      <c r="I28" s="11">
        <v>2</v>
      </c>
      <c r="J28" s="11">
        <v>8</v>
      </c>
      <c r="K28" s="11">
        <v>1</v>
      </c>
      <c r="L28" s="11">
        <v>6</v>
      </c>
      <c r="M28" s="12">
        <f t="shared" si="6"/>
        <v>34.167000000000002</v>
      </c>
      <c r="N28" s="12">
        <f>$N$35-Tabel36262357891023[[#This Row],[aantal fouten]]</f>
        <v>33.832999999999998</v>
      </c>
      <c r="O28" s="13">
        <f t="shared" si="5"/>
        <v>4.5</v>
      </c>
      <c r="P28" s="39">
        <f>(Tabel36262357891023[[#This Row],[cijfer werkwoordentoets]]+Tabel3626235789102[[#This Row],[cijfer toets 2]]+Tabel362623578910[[#This Row],[cijfer toets 1]])/3</f>
        <v>6.2</v>
      </c>
      <c r="R28" s="2"/>
    </row>
    <row r="29" spans="1:18" x14ac:dyDescent="0.25">
      <c r="A29" s="6">
        <v>27</v>
      </c>
      <c r="B29" s="1">
        <v>427738</v>
      </c>
      <c r="C29" s="11">
        <v>0</v>
      </c>
      <c r="D29" s="11">
        <v>0.5</v>
      </c>
      <c r="E29" s="11">
        <v>1.5</v>
      </c>
      <c r="F29" s="11">
        <v>0</v>
      </c>
      <c r="G29" s="11">
        <v>0</v>
      </c>
      <c r="H29" s="11">
        <v>1</v>
      </c>
      <c r="I29" s="11">
        <v>3</v>
      </c>
      <c r="J29" s="11">
        <v>2</v>
      </c>
      <c r="K29" s="11">
        <v>0</v>
      </c>
      <c r="L29" s="11">
        <v>0</v>
      </c>
      <c r="M29" s="12">
        <f t="shared" si="6"/>
        <v>8</v>
      </c>
      <c r="N29" s="12">
        <f>$N$35-Tabel36262357891023[[#This Row],[aantal fouten]]</f>
        <v>60</v>
      </c>
      <c r="O29" s="13">
        <f t="shared" si="5"/>
        <v>7.9</v>
      </c>
      <c r="P29" s="39">
        <f>(Tabel36262357891023[[#This Row],[cijfer werkwoordentoets]]+Tabel3626235789102[[#This Row],[cijfer toets 2]]+Tabel362623578910[[#This Row],[cijfer toets 1]])/3</f>
        <v>6.666666666666667</v>
      </c>
      <c r="R29" s="2"/>
    </row>
    <row r="30" spans="1:18" x14ac:dyDescent="0.25">
      <c r="A30" s="6">
        <v>28</v>
      </c>
      <c r="B30" s="1">
        <v>427763</v>
      </c>
      <c r="C30" s="41">
        <v>0</v>
      </c>
      <c r="D30" s="41">
        <v>1.5</v>
      </c>
      <c r="E30" s="41">
        <v>3</v>
      </c>
      <c r="F30" s="41">
        <v>0</v>
      </c>
      <c r="G30" s="41">
        <v>1.5</v>
      </c>
      <c r="H30" s="41">
        <v>1</v>
      </c>
      <c r="I30" s="41">
        <v>3.5</v>
      </c>
      <c r="J30" s="41">
        <v>4.5</v>
      </c>
      <c r="K30" s="41">
        <v>0</v>
      </c>
      <c r="L30" s="41">
        <v>3.5</v>
      </c>
      <c r="M30" s="39">
        <f t="shared" si="6"/>
        <v>18.5</v>
      </c>
      <c r="N30" s="39">
        <f>$N$35-Tabel36262357891023[[#This Row],[aantal fouten]]</f>
        <v>49.5</v>
      </c>
      <c r="O30" s="13">
        <f t="shared" si="5"/>
        <v>6.6</v>
      </c>
      <c r="P30" s="39">
        <f>(Tabel36262357891023[[#This Row],[cijfer werkwoordentoets]]+Tabel3626235789102[[#This Row],[cijfer toets 2]]+Tabel362623578910[[#This Row],[cijfer toets 1]])/3</f>
        <v>6.6333333333333329</v>
      </c>
      <c r="R30" s="2"/>
    </row>
    <row r="31" spans="1:18" x14ac:dyDescent="0.25">
      <c r="A31" s="6">
        <v>29</v>
      </c>
      <c r="B31" s="1">
        <v>427956</v>
      </c>
      <c r="C31" s="11">
        <v>0.5</v>
      </c>
      <c r="D31" s="11">
        <v>4.25</v>
      </c>
      <c r="E31" s="11">
        <v>9</v>
      </c>
      <c r="F31" s="11">
        <v>0</v>
      </c>
      <c r="G31" s="11">
        <v>0</v>
      </c>
      <c r="H31" s="11">
        <v>1</v>
      </c>
      <c r="I31" s="11">
        <v>3</v>
      </c>
      <c r="J31" s="11">
        <v>7</v>
      </c>
      <c r="K31" s="11">
        <v>0</v>
      </c>
      <c r="L31" s="11">
        <v>5</v>
      </c>
      <c r="M31" s="12">
        <f t="shared" si="6"/>
        <v>29.75</v>
      </c>
      <c r="N31" s="12">
        <f>$N$35-Tabel36262357891023[[#This Row],[aantal fouten]]</f>
        <v>38.25</v>
      </c>
      <c r="O31" s="13">
        <f t="shared" si="5"/>
        <v>5.0999999999999996</v>
      </c>
      <c r="P31" s="39">
        <f>(Tabel36262357891023[[#This Row],[cijfer werkwoordentoets]]+Tabel3626235789102[[#This Row],[cijfer toets 2]]+Tabel362623578910[[#This Row],[cijfer toets 1]])/3</f>
        <v>5.7333333333333334</v>
      </c>
      <c r="R31" s="2"/>
    </row>
    <row r="32" spans="1:18" x14ac:dyDescent="0.25">
      <c r="A32" s="6">
        <v>30</v>
      </c>
      <c r="B32" s="1">
        <v>431088</v>
      </c>
      <c r="C32" s="11">
        <v>0</v>
      </c>
      <c r="D32" s="41">
        <v>4.25</v>
      </c>
      <c r="E32" s="11">
        <v>3.5</v>
      </c>
      <c r="F32" s="11">
        <v>0</v>
      </c>
      <c r="G32" s="11">
        <v>0</v>
      </c>
      <c r="H32" s="11">
        <v>1</v>
      </c>
      <c r="I32" s="11">
        <v>1.5</v>
      </c>
      <c r="J32" s="11">
        <v>2.5</v>
      </c>
      <c r="K32" s="11">
        <v>0</v>
      </c>
      <c r="L32" s="11">
        <v>0.5</v>
      </c>
      <c r="M32" s="12">
        <f t="shared" si="6"/>
        <v>13.25</v>
      </c>
      <c r="N32" s="12">
        <f>$N$35-Tabel36262357891023[[#This Row],[aantal fouten]]</f>
        <v>54.75</v>
      </c>
      <c r="O32" s="13">
        <f t="shared" si="5"/>
        <v>7.2</v>
      </c>
      <c r="P32" s="39">
        <f>(Tabel36262357891023[[#This Row],[cijfer werkwoordentoets]]+Tabel3626235789102[[#This Row],[cijfer toets 2]]+Tabel362623578910[[#This Row],[cijfer toets 1]])/3</f>
        <v>7.0666666666666673</v>
      </c>
      <c r="R32" s="2"/>
    </row>
    <row r="33" spans="1:18" x14ac:dyDescent="0.25">
      <c r="A33" s="6">
        <v>31</v>
      </c>
      <c r="B33" s="1">
        <v>433130</v>
      </c>
      <c r="C33" s="11">
        <v>1</v>
      </c>
      <c r="D33" s="11">
        <v>5</v>
      </c>
      <c r="E33" s="11">
        <v>3.5</v>
      </c>
      <c r="F33" s="11">
        <v>0.5</v>
      </c>
      <c r="G33" s="11">
        <v>1</v>
      </c>
      <c r="H33" s="11">
        <v>0.5</v>
      </c>
      <c r="I33" s="11">
        <v>2.5</v>
      </c>
      <c r="J33" s="11">
        <v>4</v>
      </c>
      <c r="K33" s="11">
        <v>0</v>
      </c>
      <c r="L33" s="11">
        <v>2.5</v>
      </c>
      <c r="M33" s="12">
        <f t="shared" si="6"/>
        <v>20.5</v>
      </c>
      <c r="N33" s="12">
        <f>$N$35-Tabel36262357891023[[#This Row],[aantal fouten]]</f>
        <v>47.5</v>
      </c>
      <c r="O33" s="13">
        <f t="shared" si="5"/>
        <v>6.3</v>
      </c>
      <c r="P33" s="39">
        <f>(Tabel36262357891023[[#This Row],[cijfer werkwoordentoets]]+Tabel3626235789102[[#This Row],[cijfer toets 2]]+Tabel362623578910[[#This Row],[cijfer toets 1]])/3</f>
        <v>6.2666666666666666</v>
      </c>
      <c r="R33" s="2"/>
    </row>
    <row r="34" spans="1:18" x14ac:dyDescent="0.25">
      <c r="B34" s="16" t="s">
        <v>12</v>
      </c>
      <c r="C34" s="12">
        <f t="shared" ref="C34:P34" si="7">AVERAGE(C3:C33)</f>
        <v>0.44098928571428569</v>
      </c>
      <c r="D34" s="12">
        <f t="shared" si="7"/>
        <v>3.0625</v>
      </c>
      <c r="E34" s="12">
        <f t="shared" si="7"/>
        <v>3.7232142857142856</v>
      </c>
      <c r="F34" s="12">
        <f t="shared" si="7"/>
        <v>0.9285714285714286</v>
      </c>
      <c r="G34" s="12">
        <f t="shared" si="7"/>
        <v>1.0714285714285714</v>
      </c>
      <c r="H34" s="12">
        <f t="shared" si="7"/>
        <v>1.6928571428571431</v>
      </c>
      <c r="I34" s="12">
        <f t="shared" si="7"/>
        <v>3.4821428571428572</v>
      </c>
      <c r="J34" s="12">
        <f t="shared" si="7"/>
        <v>4.4642857142857144</v>
      </c>
      <c r="K34" s="12">
        <f t="shared" si="7"/>
        <v>0.19642857142857142</v>
      </c>
      <c r="L34" s="12">
        <f t="shared" si="7"/>
        <v>2.7857142857142856</v>
      </c>
      <c r="M34" s="12">
        <f t="shared" si="7"/>
        <v>21.848132142857143</v>
      </c>
      <c r="N34" s="12">
        <f t="shared" si="7"/>
        <v>46.151867857142861</v>
      </c>
      <c r="O34" s="12">
        <f t="shared" si="7"/>
        <v>6.1607142857142856</v>
      </c>
      <c r="P34" s="12">
        <f t="shared" si="7"/>
        <v>6.4765432098765414</v>
      </c>
      <c r="Q34" s="2"/>
    </row>
    <row r="35" spans="1:18" x14ac:dyDescent="0.25">
      <c r="B35" s="16" t="s">
        <v>11</v>
      </c>
      <c r="C35" s="36">
        <v>4</v>
      </c>
      <c r="D35" s="36">
        <v>12</v>
      </c>
      <c r="E35" s="36">
        <v>9</v>
      </c>
      <c r="F35" s="36">
        <v>2</v>
      </c>
      <c r="G35" s="36">
        <v>3</v>
      </c>
      <c r="H35" s="36">
        <v>4</v>
      </c>
      <c r="I35" s="36">
        <v>12</v>
      </c>
      <c r="J35" s="36">
        <v>9</v>
      </c>
      <c r="K35" s="36">
        <v>1</v>
      </c>
      <c r="L35" s="36">
        <v>12</v>
      </c>
      <c r="M35" s="2">
        <f>SUM(C35:L35)</f>
        <v>68</v>
      </c>
      <c r="N35" s="2">
        <f>SUM(C35:L35)</f>
        <v>68</v>
      </c>
      <c r="O35" s="2">
        <v>10</v>
      </c>
      <c r="P35" s="2">
        <v>10</v>
      </c>
    </row>
    <row r="36" spans="1:18" x14ac:dyDescent="0.25">
      <c r="C36" s="31">
        <f>C35/3</f>
        <v>1.3333333333333333</v>
      </c>
      <c r="D36" s="31">
        <f t="shared" ref="D36:L36" si="8">D35/3</f>
        <v>4</v>
      </c>
      <c r="E36" s="31">
        <f t="shared" si="8"/>
        <v>3</v>
      </c>
      <c r="F36" s="31">
        <f t="shared" si="8"/>
        <v>0.66666666666666663</v>
      </c>
      <c r="G36" s="31">
        <f t="shared" si="8"/>
        <v>1</v>
      </c>
      <c r="H36" s="31">
        <f t="shared" si="8"/>
        <v>1.3333333333333333</v>
      </c>
      <c r="I36" s="31">
        <f t="shared" si="8"/>
        <v>4</v>
      </c>
      <c r="J36" s="31">
        <f t="shared" si="8"/>
        <v>3</v>
      </c>
      <c r="K36" s="31">
        <f t="shared" si="8"/>
        <v>0.33333333333333331</v>
      </c>
      <c r="L36" s="31">
        <f t="shared" si="8"/>
        <v>4</v>
      </c>
      <c r="Q36" s="19"/>
    </row>
    <row r="37" spans="1:18" x14ac:dyDescent="0.25">
      <c r="Q37" s="21"/>
    </row>
    <row r="38" spans="1:18" x14ac:dyDescent="0.25">
      <c r="Q38" s="22"/>
    </row>
    <row r="39" spans="1:18" x14ac:dyDescent="0.25">
      <c r="Q39" s="23"/>
    </row>
    <row r="40" spans="1:18" x14ac:dyDescent="0.25">
      <c r="Q40" s="24"/>
    </row>
    <row r="41" spans="1:18" x14ac:dyDescent="0.25">
      <c r="Q41" s="25"/>
    </row>
    <row r="42" spans="1:18" x14ac:dyDescent="0.25">
      <c r="Q42" s="26"/>
    </row>
    <row r="43" spans="1:18" x14ac:dyDescent="0.25">
      <c r="Q43" s="27"/>
    </row>
    <row r="44" spans="1:18" x14ac:dyDescent="0.25">
      <c r="Q44" s="28"/>
    </row>
    <row r="45" spans="1:18" x14ac:dyDescent="0.25">
      <c r="Q45" s="29"/>
    </row>
    <row r="46" spans="1:18" x14ac:dyDescent="0.25">
      <c r="R46" s="2"/>
    </row>
  </sheetData>
  <conditionalFormatting sqref="R6:R9 R17:R19 R11:R15">
    <cfRule type="colorScale" priority="10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08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Q36:Q45">
    <cfRule type="colorScale" priority="10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10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21 C33 C31 C23:C29">
    <cfRule type="colorScale" priority="105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106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111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:D21 D33 D31 D23:D29">
    <cfRule type="colorScale" priority="104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11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K3:K21 K33 K31 K23:K29">
    <cfRule type="colorScale" priority="101">
      <colorScale>
        <cfvo type="num" val="0"/>
        <cfvo type="num" val="$K$36"/>
        <cfvo type="num" val="$K$35"/>
        <color rgb="FF00B050"/>
        <color rgb="FFFFFF00"/>
        <color rgb="FFFF0000"/>
      </colorScale>
    </cfRule>
    <cfRule type="colorScale" priority="113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114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115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L3:L21 L33 L31 L23:L29">
    <cfRule type="colorScale" priority="100">
      <colorScale>
        <cfvo type="num" val="0"/>
        <cfvo type="num" val="$L$36"/>
        <cfvo type="num" val="$L$35"/>
        <color rgb="FF00B050"/>
        <color rgb="FFFFFF00"/>
        <color rgb="FFFF0000"/>
      </colorScale>
    </cfRule>
    <cfRule type="colorScale" priority="116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3:J33 E3:J21 E31:J31 E23:J29">
    <cfRule type="colorScale" priority="102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10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2">
    <cfRule type="colorScale" priority="92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93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94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2">
    <cfRule type="colorScale" priority="91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9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K32">
    <cfRule type="colorScale" priority="88">
      <colorScale>
        <cfvo type="num" val="0"/>
        <cfvo type="num" val="$K$36"/>
        <cfvo type="num" val="$K$35"/>
        <color rgb="FF00B050"/>
        <color rgb="FFFFFF00"/>
        <color rgb="FFFF0000"/>
      </colorScale>
    </cfRule>
    <cfRule type="colorScale" priority="96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97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98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L32">
    <cfRule type="colorScale" priority="87">
      <colorScale>
        <cfvo type="num" val="0"/>
        <cfvo type="num" val="$L$36"/>
        <cfvo type="num" val="$L$35"/>
        <color rgb="FF00B050"/>
        <color rgb="FFFFFF00"/>
        <color rgb="FFFF0000"/>
      </colorScale>
    </cfRule>
    <cfRule type="colorScale" priority="99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2:J32">
    <cfRule type="colorScale" priority="89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9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:E21 C31:E33 C23:E29">
    <cfRule type="colorScale" priority="81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86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D3:D21 D31:D33 D23:D29">
    <cfRule type="colorScale" priority="75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80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85">
      <colorScale>
        <cfvo type="num" val="0"/>
        <cfvo type="num" val="$D$36"/>
        <cfvo type="num" val="$D$35"/>
        <color rgb="FF00B050"/>
        <color rgb="FFFFFF00"/>
        <color rgb="FFFF0000"/>
      </colorScale>
    </cfRule>
  </conditionalFormatting>
  <conditionalFormatting sqref="F3:J21 F31:J33 F23:J29">
    <cfRule type="colorScale" priority="79">
      <colorScale>
        <cfvo type="num" val="0"/>
        <cfvo type="num" val="$F$36"/>
        <cfvo type="num" val="$F$35"/>
        <color rgb="FF00B050"/>
        <color rgb="FFFFFF00"/>
        <color rgb="FFFF0000"/>
      </colorScale>
    </cfRule>
    <cfRule type="colorScale" priority="84">
      <colorScale>
        <cfvo type="num" val="0"/>
        <cfvo type="num" val="$F$36"/>
        <cfvo type="num" val="$F$35"/>
        <color rgb="FF00B050"/>
        <color rgb="FFFFFF00"/>
        <color rgb="FFFF0000"/>
      </colorScale>
    </cfRule>
  </conditionalFormatting>
  <conditionalFormatting sqref="K9:K21 K31:K33 K23:K29">
    <cfRule type="colorScale" priority="83">
      <colorScale>
        <cfvo type="num" val="0"/>
        <cfvo type="num" val="$K$36"/>
        <cfvo type="num" val="$K$35"/>
        <color rgb="FF00B050"/>
        <color rgb="FFFFFF00"/>
        <color rgb="FFFF0000"/>
      </colorScale>
    </cfRule>
  </conditionalFormatting>
  <conditionalFormatting sqref="L9:L21 L31:L33 L23:L29">
    <cfRule type="colorScale" priority="82">
      <colorScale>
        <cfvo type="num" val="0"/>
        <cfvo type="num" val="$L$36"/>
        <cfvo type="num" val="$L$35"/>
        <color rgb="FF00B050"/>
        <color rgb="FFFFFF00"/>
        <color rgb="FFFF0000"/>
      </colorScale>
    </cfRule>
  </conditionalFormatting>
  <conditionalFormatting sqref="K3:K21 K31:K33 K23:K29">
    <cfRule type="colorScale" priority="68">
      <colorScale>
        <cfvo type="num" val="0"/>
        <cfvo type="num" val="$K$36"/>
        <cfvo type="num" val="$K$35"/>
        <color rgb="FF00B050"/>
        <color rgb="FFFFFF00"/>
        <color rgb="FFFF0000"/>
      </colorScale>
    </cfRule>
    <cfRule type="colorScale" priority="78">
      <colorScale>
        <cfvo type="num" val="0"/>
        <cfvo type="num" val="$K$36"/>
        <cfvo type="num" val="$K$35"/>
        <color rgb="FF00B050"/>
        <color rgb="FFFFFF00"/>
        <color rgb="FFFF0000"/>
      </colorScale>
    </cfRule>
  </conditionalFormatting>
  <conditionalFormatting sqref="L3:L21 L31:L33 L23:L29">
    <cfRule type="colorScale" priority="67">
      <colorScale>
        <cfvo type="num" val="0"/>
        <cfvo type="num" val="$L$36"/>
        <cfvo type="num" val="$L$35"/>
        <color rgb="FF00B050"/>
        <color rgb="FFFFFF00"/>
        <color rgb="FFFF0000"/>
      </colorScale>
    </cfRule>
    <cfRule type="colorScale" priority="77">
      <colorScale>
        <cfvo type="num" val="0"/>
        <cfvo type="num" val="$L$36"/>
        <cfvo type="num" val="$L$35"/>
        <color rgb="FF00B050"/>
        <color rgb="FFFFFF00"/>
        <color rgb="FFFF0000"/>
      </colorScale>
    </cfRule>
  </conditionalFormatting>
  <conditionalFormatting sqref="C3:C21 C31:C33 C23:C29">
    <cfRule type="colorScale" priority="76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E3:E21 E31:E33 E23:E29">
    <cfRule type="colorScale" priority="74">
      <colorScale>
        <cfvo type="num" val="0"/>
        <cfvo type="num" val="$E$36"/>
        <cfvo type="num" val="$E$35"/>
        <color rgb="FF00B050"/>
        <color rgb="FFFFFF00"/>
        <color rgb="FFFF0000"/>
      </colorScale>
    </cfRule>
  </conditionalFormatting>
  <conditionalFormatting sqref="F3:F21 F31:F33 F23:F29">
    <cfRule type="colorScale" priority="73">
      <colorScale>
        <cfvo type="num" val="0"/>
        <cfvo type="num" val="$F$36"/>
        <cfvo type="num" val="$F$35"/>
        <color rgb="FF00B050"/>
        <color rgb="FFFFFF00"/>
        <color rgb="FFFF0000"/>
      </colorScale>
    </cfRule>
  </conditionalFormatting>
  <conditionalFormatting sqref="G3:G21 G31:G33 G23:G29">
    <cfRule type="colorScale" priority="72">
      <colorScale>
        <cfvo type="num" val="0"/>
        <cfvo type="num" val="$G$36"/>
        <cfvo type="num" val="$G$35"/>
        <color rgb="FF00B050"/>
        <color rgb="FFFFFF00"/>
        <color rgb="FFFF0000"/>
      </colorScale>
    </cfRule>
  </conditionalFormatting>
  <conditionalFormatting sqref="H3:H21 H31:H33 H23:H29">
    <cfRule type="colorScale" priority="71">
      <colorScale>
        <cfvo type="num" val="0"/>
        <cfvo type="num" val="$H$36"/>
        <cfvo type="num" val="$H$35"/>
        <color rgb="FF00B050"/>
        <color rgb="FFFFFF00"/>
        <color rgb="FFFF0000"/>
      </colorScale>
    </cfRule>
  </conditionalFormatting>
  <conditionalFormatting sqref="I3:I21 I31:I33 I23:I29">
    <cfRule type="colorScale" priority="70">
      <colorScale>
        <cfvo type="num" val="0"/>
        <cfvo type="num" val="$I$36"/>
        <cfvo type="num" val="$I$35"/>
        <color rgb="FF00B050"/>
        <color rgb="FFFFFF00"/>
        <color rgb="FFFF0000"/>
      </colorScale>
    </cfRule>
  </conditionalFormatting>
  <conditionalFormatting sqref="J3:J21 J31:J33 J23:J29">
    <cfRule type="colorScale" priority="69">
      <colorScale>
        <cfvo type="num" val="0"/>
        <cfvo type="num" val="$J$36"/>
        <cfvo type="num" val="$J$35"/>
        <color rgb="FF00B050"/>
        <color rgb="FFFFFF00"/>
        <color rgb="FFFF0000"/>
      </colorScale>
    </cfRule>
  </conditionalFormatting>
  <conditionalFormatting sqref="C30">
    <cfRule type="colorScale" priority="59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60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61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0">
    <cfRule type="colorScale" priority="58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6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K30">
    <cfRule type="colorScale" priority="55">
      <colorScale>
        <cfvo type="num" val="0"/>
        <cfvo type="num" val="$K$36"/>
        <cfvo type="num" val="$K$35"/>
        <color rgb="FF00B050"/>
        <color rgb="FFFFFF00"/>
        <color rgb="FFFF0000"/>
      </colorScale>
    </cfRule>
    <cfRule type="colorScale" priority="63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64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65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L30">
    <cfRule type="colorScale" priority="54">
      <colorScale>
        <cfvo type="num" val="0"/>
        <cfvo type="num" val="$L$36"/>
        <cfvo type="num" val="$L$35"/>
        <color rgb="FF00B050"/>
        <color rgb="FFFFFF00"/>
        <color rgb="FFFF0000"/>
      </colorScale>
    </cfRule>
    <cfRule type="colorScale" priority="66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0:J30">
    <cfRule type="colorScale" priority="56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57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0:E30">
    <cfRule type="colorScale" priority="48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53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D30">
    <cfRule type="colorScale" priority="42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47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52">
      <colorScale>
        <cfvo type="num" val="0"/>
        <cfvo type="num" val="$D$36"/>
        <cfvo type="num" val="$D$35"/>
        <color rgb="FF00B050"/>
        <color rgb="FFFFFF00"/>
        <color rgb="FFFF0000"/>
      </colorScale>
    </cfRule>
  </conditionalFormatting>
  <conditionalFormatting sqref="F30:J30">
    <cfRule type="colorScale" priority="46">
      <colorScale>
        <cfvo type="num" val="0"/>
        <cfvo type="num" val="$F$36"/>
        <cfvo type="num" val="$F$35"/>
        <color rgb="FF00B050"/>
        <color rgb="FFFFFF00"/>
        <color rgb="FFFF0000"/>
      </colorScale>
    </cfRule>
    <cfRule type="colorScale" priority="51">
      <colorScale>
        <cfvo type="num" val="0"/>
        <cfvo type="num" val="$F$36"/>
        <cfvo type="num" val="$F$35"/>
        <color rgb="FF00B050"/>
        <color rgb="FFFFFF00"/>
        <color rgb="FFFF0000"/>
      </colorScale>
    </cfRule>
  </conditionalFormatting>
  <conditionalFormatting sqref="K30">
    <cfRule type="colorScale" priority="50">
      <colorScale>
        <cfvo type="num" val="0"/>
        <cfvo type="num" val="$K$36"/>
        <cfvo type="num" val="$K$35"/>
        <color rgb="FF00B050"/>
        <color rgb="FFFFFF00"/>
        <color rgb="FFFF0000"/>
      </colorScale>
    </cfRule>
  </conditionalFormatting>
  <conditionalFormatting sqref="L30">
    <cfRule type="colorScale" priority="49">
      <colorScale>
        <cfvo type="num" val="0"/>
        <cfvo type="num" val="$L$36"/>
        <cfvo type="num" val="$L$35"/>
        <color rgb="FF00B050"/>
        <color rgb="FFFFFF00"/>
        <color rgb="FFFF0000"/>
      </colorScale>
    </cfRule>
  </conditionalFormatting>
  <conditionalFormatting sqref="K30">
    <cfRule type="colorScale" priority="35">
      <colorScale>
        <cfvo type="num" val="0"/>
        <cfvo type="num" val="$K$36"/>
        <cfvo type="num" val="$K$35"/>
        <color rgb="FF00B050"/>
        <color rgb="FFFFFF00"/>
        <color rgb="FFFF0000"/>
      </colorScale>
    </cfRule>
    <cfRule type="colorScale" priority="45">
      <colorScale>
        <cfvo type="num" val="0"/>
        <cfvo type="num" val="$K$36"/>
        <cfvo type="num" val="$K$35"/>
        <color rgb="FF00B050"/>
        <color rgb="FFFFFF00"/>
        <color rgb="FFFF0000"/>
      </colorScale>
    </cfRule>
  </conditionalFormatting>
  <conditionalFormatting sqref="L30">
    <cfRule type="colorScale" priority="34">
      <colorScale>
        <cfvo type="num" val="0"/>
        <cfvo type="num" val="$L$36"/>
        <cfvo type="num" val="$L$35"/>
        <color rgb="FF00B050"/>
        <color rgb="FFFFFF00"/>
        <color rgb="FFFF0000"/>
      </colorScale>
    </cfRule>
    <cfRule type="colorScale" priority="44">
      <colorScale>
        <cfvo type="num" val="0"/>
        <cfvo type="num" val="$L$36"/>
        <cfvo type="num" val="$L$35"/>
        <color rgb="FF00B050"/>
        <color rgb="FFFFFF00"/>
        <color rgb="FFFF0000"/>
      </colorScale>
    </cfRule>
  </conditionalFormatting>
  <conditionalFormatting sqref="C30">
    <cfRule type="colorScale" priority="43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E30">
    <cfRule type="colorScale" priority="41">
      <colorScale>
        <cfvo type="num" val="0"/>
        <cfvo type="num" val="$E$36"/>
        <cfvo type="num" val="$E$35"/>
        <color rgb="FF00B050"/>
        <color rgb="FFFFFF00"/>
        <color rgb="FFFF0000"/>
      </colorScale>
    </cfRule>
  </conditionalFormatting>
  <conditionalFormatting sqref="F30">
    <cfRule type="colorScale" priority="40">
      <colorScale>
        <cfvo type="num" val="0"/>
        <cfvo type="num" val="$F$36"/>
        <cfvo type="num" val="$F$35"/>
        <color rgb="FF00B050"/>
        <color rgb="FFFFFF00"/>
        <color rgb="FFFF0000"/>
      </colorScale>
    </cfRule>
  </conditionalFormatting>
  <conditionalFormatting sqref="G30">
    <cfRule type="colorScale" priority="39">
      <colorScale>
        <cfvo type="num" val="0"/>
        <cfvo type="num" val="$G$36"/>
        <cfvo type="num" val="$G$35"/>
        <color rgb="FF00B050"/>
        <color rgb="FFFFFF00"/>
        <color rgb="FFFF0000"/>
      </colorScale>
    </cfRule>
  </conditionalFormatting>
  <conditionalFormatting sqref="H30">
    <cfRule type="colorScale" priority="38">
      <colorScale>
        <cfvo type="num" val="0"/>
        <cfvo type="num" val="$H$36"/>
        <cfvo type="num" val="$H$35"/>
        <color rgb="FF00B050"/>
        <color rgb="FFFFFF00"/>
        <color rgb="FFFF0000"/>
      </colorScale>
    </cfRule>
  </conditionalFormatting>
  <conditionalFormatting sqref="I30">
    <cfRule type="colorScale" priority="37">
      <colorScale>
        <cfvo type="num" val="0"/>
        <cfvo type="num" val="$I$36"/>
        <cfvo type="num" val="$I$35"/>
        <color rgb="FF00B050"/>
        <color rgb="FFFFFF00"/>
        <color rgb="FFFF0000"/>
      </colorScale>
    </cfRule>
  </conditionalFormatting>
  <conditionalFormatting sqref="J30">
    <cfRule type="colorScale" priority="36">
      <colorScale>
        <cfvo type="num" val="0"/>
        <cfvo type="num" val="$J$36"/>
        <cfvo type="num" val="$J$35"/>
        <color rgb="FF00B050"/>
        <color rgb="FFFFFF00"/>
        <color rgb="FFFF0000"/>
      </colorScale>
    </cfRule>
  </conditionalFormatting>
  <conditionalFormatting sqref="C22">
    <cfRule type="colorScale" priority="26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27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28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22">
    <cfRule type="colorScale" priority="25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2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K22">
    <cfRule type="colorScale" priority="22">
      <colorScale>
        <cfvo type="num" val="0"/>
        <cfvo type="num" val="$K$36"/>
        <cfvo type="num" val="$K$35"/>
        <color rgb="FF00B050"/>
        <color rgb="FFFFFF00"/>
        <color rgb="FFFF0000"/>
      </colorScale>
    </cfRule>
    <cfRule type="colorScale" priority="30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31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32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L22">
    <cfRule type="colorScale" priority="21">
      <colorScale>
        <cfvo type="num" val="0"/>
        <cfvo type="num" val="$L$36"/>
        <cfvo type="num" val="$L$35"/>
        <color rgb="FF00B050"/>
        <color rgb="FFFFFF00"/>
        <color rgb="FFFF0000"/>
      </colorScale>
    </cfRule>
    <cfRule type="colorScale" priority="33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22:J22">
    <cfRule type="colorScale" priority="23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22:E22">
    <cfRule type="colorScale" priority="15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20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D22">
    <cfRule type="colorScale" priority="9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14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19">
      <colorScale>
        <cfvo type="num" val="0"/>
        <cfvo type="num" val="$D$36"/>
        <cfvo type="num" val="$D$35"/>
        <color rgb="FF00B050"/>
        <color rgb="FFFFFF00"/>
        <color rgb="FFFF0000"/>
      </colorScale>
    </cfRule>
  </conditionalFormatting>
  <conditionalFormatting sqref="F22:J22">
    <cfRule type="colorScale" priority="13">
      <colorScale>
        <cfvo type="num" val="0"/>
        <cfvo type="num" val="$F$36"/>
        <cfvo type="num" val="$F$35"/>
        <color rgb="FF00B050"/>
        <color rgb="FFFFFF00"/>
        <color rgb="FFFF0000"/>
      </colorScale>
    </cfRule>
    <cfRule type="colorScale" priority="18">
      <colorScale>
        <cfvo type="num" val="0"/>
        <cfvo type="num" val="$F$36"/>
        <cfvo type="num" val="$F$35"/>
        <color rgb="FF00B050"/>
        <color rgb="FFFFFF00"/>
        <color rgb="FFFF0000"/>
      </colorScale>
    </cfRule>
  </conditionalFormatting>
  <conditionalFormatting sqref="K22">
    <cfRule type="colorScale" priority="17">
      <colorScale>
        <cfvo type="num" val="0"/>
        <cfvo type="num" val="$K$36"/>
        <cfvo type="num" val="$K$35"/>
        <color rgb="FF00B050"/>
        <color rgb="FFFFFF00"/>
        <color rgb="FFFF0000"/>
      </colorScale>
    </cfRule>
  </conditionalFormatting>
  <conditionalFormatting sqref="L22">
    <cfRule type="colorScale" priority="16">
      <colorScale>
        <cfvo type="num" val="0"/>
        <cfvo type="num" val="$L$36"/>
        <cfvo type="num" val="$L$35"/>
        <color rgb="FF00B050"/>
        <color rgb="FFFFFF00"/>
        <color rgb="FFFF0000"/>
      </colorScale>
    </cfRule>
  </conditionalFormatting>
  <conditionalFormatting sqref="K22">
    <cfRule type="colorScale" priority="2">
      <colorScale>
        <cfvo type="num" val="0"/>
        <cfvo type="num" val="$K$36"/>
        <cfvo type="num" val="$K$35"/>
        <color rgb="FF00B050"/>
        <color rgb="FFFFFF00"/>
        <color rgb="FFFF0000"/>
      </colorScale>
    </cfRule>
    <cfRule type="colorScale" priority="12">
      <colorScale>
        <cfvo type="num" val="0"/>
        <cfvo type="num" val="$K$36"/>
        <cfvo type="num" val="$K$35"/>
        <color rgb="FF00B050"/>
        <color rgb="FFFFFF00"/>
        <color rgb="FFFF0000"/>
      </colorScale>
    </cfRule>
  </conditionalFormatting>
  <conditionalFormatting sqref="L22">
    <cfRule type="colorScale" priority="1">
      <colorScale>
        <cfvo type="num" val="0"/>
        <cfvo type="num" val="$L$36"/>
        <cfvo type="num" val="$L$35"/>
        <color rgb="FF00B050"/>
        <color rgb="FFFFFF00"/>
        <color rgb="FFFF0000"/>
      </colorScale>
    </cfRule>
    <cfRule type="colorScale" priority="11">
      <colorScale>
        <cfvo type="num" val="0"/>
        <cfvo type="num" val="$L$36"/>
        <cfvo type="num" val="$L$35"/>
        <color rgb="FF00B050"/>
        <color rgb="FFFFFF00"/>
        <color rgb="FFFF0000"/>
      </colorScale>
    </cfRule>
  </conditionalFormatting>
  <conditionalFormatting sqref="C22">
    <cfRule type="colorScale" priority="10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E22">
    <cfRule type="colorScale" priority="8">
      <colorScale>
        <cfvo type="num" val="0"/>
        <cfvo type="num" val="$E$36"/>
        <cfvo type="num" val="$E$35"/>
        <color rgb="FF00B050"/>
        <color rgb="FFFFFF00"/>
        <color rgb="FFFF0000"/>
      </colorScale>
    </cfRule>
  </conditionalFormatting>
  <conditionalFormatting sqref="F22">
    <cfRule type="colorScale" priority="7">
      <colorScale>
        <cfvo type="num" val="0"/>
        <cfvo type="num" val="$F$36"/>
        <cfvo type="num" val="$F$35"/>
        <color rgb="FF00B050"/>
        <color rgb="FFFFFF00"/>
        <color rgb="FFFF0000"/>
      </colorScale>
    </cfRule>
  </conditionalFormatting>
  <conditionalFormatting sqref="G22">
    <cfRule type="colorScale" priority="6">
      <colorScale>
        <cfvo type="num" val="0"/>
        <cfvo type="num" val="$G$36"/>
        <cfvo type="num" val="$G$35"/>
        <color rgb="FF00B050"/>
        <color rgb="FFFFFF00"/>
        <color rgb="FFFF0000"/>
      </colorScale>
    </cfRule>
  </conditionalFormatting>
  <conditionalFormatting sqref="H22">
    <cfRule type="colorScale" priority="5">
      <colorScale>
        <cfvo type="num" val="0"/>
        <cfvo type="num" val="$H$36"/>
        <cfvo type="num" val="$H$35"/>
        <color rgb="FF00B050"/>
        <color rgb="FFFFFF00"/>
        <color rgb="FFFF0000"/>
      </colorScale>
    </cfRule>
  </conditionalFormatting>
  <conditionalFormatting sqref="I22">
    <cfRule type="colorScale" priority="4">
      <colorScale>
        <cfvo type="num" val="0"/>
        <cfvo type="num" val="$I$36"/>
        <cfvo type="num" val="$I$35"/>
        <color rgb="FF00B050"/>
        <color rgb="FFFFFF00"/>
        <color rgb="FFFF0000"/>
      </colorScale>
    </cfRule>
  </conditionalFormatting>
  <conditionalFormatting sqref="J22">
    <cfRule type="colorScale" priority="3">
      <colorScale>
        <cfvo type="num" val="0"/>
        <cfvo type="num" val="$J$36"/>
        <cfvo type="num" val="$J$35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1C3B-E370-4E07-8F2F-046AAE0D24B1}">
  <sheetPr>
    <pageSetUpPr fitToPage="1"/>
  </sheetPr>
  <dimension ref="A1:R46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2" bestFit="1" customWidth="1"/>
    <col min="2" max="2" width="17.85546875" style="2" customWidth="1"/>
    <col min="3" max="10" width="8.7109375" style="4" customWidth="1"/>
    <col min="11" max="13" width="8.7109375" style="2" customWidth="1"/>
    <col min="14" max="14" width="10.85546875" style="5" customWidth="1"/>
    <col min="15" max="15" width="20.7109375" style="4" customWidth="1"/>
    <col min="16" max="16" width="3.5703125" style="4" bestFit="1" customWidth="1"/>
    <col min="17" max="16384" width="9.140625" style="4"/>
  </cols>
  <sheetData>
    <row r="1" spans="1:18" ht="15.75" x14ac:dyDescent="0.25">
      <c r="C1" s="3" t="s">
        <v>27</v>
      </c>
      <c r="D1" s="3"/>
    </row>
    <row r="2" spans="1:18" s="10" customFormat="1" ht="88.5" customHeight="1" x14ac:dyDescent="0.25">
      <c r="A2" s="36" t="s">
        <v>22</v>
      </c>
      <c r="B2" s="34" t="s">
        <v>10</v>
      </c>
      <c r="C2" s="7" t="s">
        <v>17</v>
      </c>
      <c r="D2" s="7" t="s">
        <v>30</v>
      </c>
      <c r="E2" s="7" t="s">
        <v>18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19</v>
      </c>
      <c r="K2" s="8" t="s">
        <v>9</v>
      </c>
      <c r="L2" s="8" t="s">
        <v>14</v>
      </c>
      <c r="M2" s="8" t="s">
        <v>28</v>
      </c>
      <c r="N2" s="40" t="s">
        <v>29</v>
      </c>
      <c r="O2" s="9"/>
    </row>
    <row r="3" spans="1:18" x14ac:dyDescent="0.25">
      <c r="A3" s="6">
        <v>1</v>
      </c>
      <c r="B3" s="1">
        <v>422451</v>
      </c>
      <c r="C3" s="11">
        <v>1</v>
      </c>
      <c r="D3" s="11">
        <v>2</v>
      </c>
      <c r="E3" s="11">
        <v>3</v>
      </c>
      <c r="F3" s="11">
        <v>0</v>
      </c>
      <c r="G3" s="11">
        <v>3</v>
      </c>
      <c r="H3" s="11">
        <v>1</v>
      </c>
      <c r="I3" s="11">
        <v>1</v>
      </c>
      <c r="J3" s="11">
        <v>1</v>
      </c>
      <c r="K3" s="12">
        <f t="shared" ref="K3:K8" si="0">SUM(C3:J3)</f>
        <v>12</v>
      </c>
      <c r="L3" s="12">
        <f>$L$35-Tabel3626235789102[[#This Row],[aantal fouten]]</f>
        <v>36</v>
      </c>
      <c r="M3" s="13">
        <f>ROUND(IF(($P$3&gt;=1),MIN(($P$3+(($L3*9)/$L$35)),(1+((($L3*9)/$L$35)*2)),(10-(((($L$35-$L3)*9)/$L$35)*0.5))),MAX(($P$3+(($L3*9)/$L$35)),(1+((($L3*9)/$L$35)*0.5)),(10-(((($L$35-$L3)*9)/$L$35)*2)))),1)</f>
        <v>7.6</v>
      </c>
      <c r="N3" s="39">
        <f>(Tabel3626235789102[[#This Row],[cijfer toets 2]]+Tabel362623578910[[#This Row],[cijfer toets 1]])/2</f>
        <v>6.9</v>
      </c>
      <c r="O3" s="14" t="s">
        <v>13</v>
      </c>
      <c r="P3" s="12">
        <v>0.8</v>
      </c>
      <c r="Q3" s="15"/>
    </row>
    <row r="4" spans="1:18" x14ac:dyDescent="0.25">
      <c r="A4" s="6">
        <v>2</v>
      </c>
      <c r="B4" s="1">
        <v>424109</v>
      </c>
      <c r="C4" s="11">
        <v>3</v>
      </c>
      <c r="D4" s="11">
        <v>2</v>
      </c>
      <c r="E4" s="11">
        <v>1.75</v>
      </c>
      <c r="F4" s="11">
        <v>0.5</v>
      </c>
      <c r="G4" s="11">
        <v>2</v>
      </c>
      <c r="H4" s="11">
        <v>1.5</v>
      </c>
      <c r="I4" s="11">
        <v>1</v>
      </c>
      <c r="J4" s="11">
        <v>4</v>
      </c>
      <c r="K4" s="12">
        <f t="shared" si="0"/>
        <v>15.75</v>
      </c>
      <c r="L4" s="12">
        <f>$L$35-Tabel3626235789102[[#This Row],[aantal fouten]]</f>
        <v>32.25</v>
      </c>
      <c r="M4" s="13">
        <f>ROUND(IF(($P$3&gt;=1),MIN(($P$3+(($L4*9)/$L$35)),(1+((($L4*9)/$L$35)*2)),(10-(((($L$35-$L4)*9)/$L$35)*0.5))),MAX(($P$3+(($L4*9)/$L$35)),(1+((($L4*9)/$L$35)*0.5)),(10-(((($L$35-$L4)*9)/$L$35)*2)))),1)</f>
        <v>6.8</v>
      </c>
      <c r="N4" s="39">
        <f>(Tabel3626235789102[[#This Row],[cijfer toets 2]]+Tabel362623578910[[#This Row],[cijfer toets 1]])/2</f>
        <v>5.65</v>
      </c>
      <c r="O4" s="13"/>
    </row>
    <row r="5" spans="1:18" x14ac:dyDescent="0.25">
      <c r="A5" s="6">
        <v>3</v>
      </c>
      <c r="B5" s="1">
        <v>424267</v>
      </c>
      <c r="C5" s="11">
        <v>2</v>
      </c>
      <c r="D5" s="11">
        <v>2</v>
      </c>
      <c r="E5" s="11">
        <v>1.5</v>
      </c>
      <c r="F5" s="11">
        <v>0</v>
      </c>
      <c r="G5" s="11">
        <v>4</v>
      </c>
      <c r="H5" s="11">
        <v>2</v>
      </c>
      <c r="I5" s="11">
        <v>1</v>
      </c>
      <c r="J5" s="11">
        <v>2</v>
      </c>
      <c r="K5" s="12">
        <f t="shared" si="0"/>
        <v>14.5</v>
      </c>
      <c r="L5" s="12">
        <f>$L$35-Tabel3626235789102[[#This Row],[aantal fouten]]</f>
        <v>33.5</v>
      </c>
      <c r="M5" s="13">
        <f>ROUND(IF(($P$3&gt;=1),MIN(($P$3+(($L5*9)/$L$35)),(1+((($L5*9)/$L$35)*2)),(10-(((($L$35-$L5)*9)/$L$35)*0.5))),MAX(($P$3+(($L5*9)/$L$35)),(1+((($L5*9)/$L$35)*0.5)),(10-(((($L$35-$L5)*9)/$L$35)*2)))),1)</f>
        <v>7.1</v>
      </c>
      <c r="N5" s="39">
        <f>(Tabel3626235789102[[#This Row],[cijfer toets 2]]+Tabel362623578910[[#This Row],[cijfer toets 1]])/2</f>
        <v>7.1</v>
      </c>
      <c r="O5" s="13"/>
    </row>
    <row r="6" spans="1:18" x14ac:dyDescent="0.25">
      <c r="A6" s="6">
        <v>4</v>
      </c>
      <c r="B6" s="1">
        <v>424486</v>
      </c>
      <c r="C6" s="11">
        <v>2</v>
      </c>
      <c r="D6" s="11">
        <v>4</v>
      </c>
      <c r="E6" s="11">
        <v>2.91</v>
      </c>
      <c r="F6" s="11">
        <v>0</v>
      </c>
      <c r="G6" s="11">
        <v>1</v>
      </c>
      <c r="H6" s="11">
        <v>3</v>
      </c>
      <c r="I6" s="11">
        <v>0.75</v>
      </c>
      <c r="J6" s="11">
        <v>2</v>
      </c>
      <c r="K6" s="12">
        <f t="shared" si="0"/>
        <v>15.66</v>
      </c>
      <c r="L6" s="12">
        <f>$L$35-Tabel3626235789102[[#This Row],[aantal fouten]]</f>
        <v>32.340000000000003</v>
      </c>
      <c r="M6" s="13">
        <f>ROUND(IF(($P$3&gt;=1),MIN(($P$3+(($L6*9)/$L$35)),(1+((($L6*9)/$L$35)*2)),(10-(((($L$35-$L6)*9)/$L$35)*0.5))),MAX(($P$3+(($L6*9)/$L$35)),(1+((($L6*9)/$L$35)*0.5)),(10-(((($L$35-$L6)*9)/$L$35)*2)))),1)</f>
        <v>6.9</v>
      </c>
      <c r="N6" s="39">
        <f>(Tabel3626235789102[[#This Row],[cijfer toets 2]]+Tabel362623578910[[#This Row],[cijfer toets 1]])/2</f>
        <v>6.1</v>
      </c>
      <c r="O6" s="17"/>
      <c r="P6" s="18">
        <v>0</v>
      </c>
      <c r="Q6" s="4" t="s">
        <v>21</v>
      </c>
    </row>
    <row r="7" spans="1:18" x14ac:dyDescent="0.25">
      <c r="A7" s="6">
        <v>5</v>
      </c>
      <c r="B7" s="1">
        <v>424847</v>
      </c>
      <c r="C7" s="11">
        <v>2</v>
      </c>
      <c r="D7" s="11">
        <v>0</v>
      </c>
      <c r="E7" s="11">
        <v>0.25</v>
      </c>
      <c r="F7" s="11">
        <v>0.5</v>
      </c>
      <c r="G7" s="11">
        <v>0</v>
      </c>
      <c r="H7" s="11">
        <v>0.5</v>
      </c>
      <c r="I7" s="11">
        <v>1</v>
      </c>
      <c r="J7" s="11">
        <v>1</v>
      </c>
      <c r="K7" s="12">
        <f t="shared" si="0"/>
        <v>5.25</v>
      </c>
      <c r="L7" s="12">
        <f>$L$35-Tabel3626235789102[[#This Row],[aantal fouten]]</f>
        <v>42.75</v>
      </c>
      <c r="M7" s="13">
        <f>ROUND(IF(($P$3&gt;=1),MIN(($P$3+(($L7*9)/$L$35)),(1+((($L7*9)/$L$35)*2)),(10-(((($L$35-$L7)*9)/$L$35)*0.5))),MAX(($P$3+(($L7*9)/$L$35)),(1+((($L7*9)/$L$35)*0.5)),(10-(((($L$35-$L7)*9)/$L$35)*2)))),1)</f>
        <v>8.8000000000000007</v>
      </c>
      <c r="N7" s="39">
        <f>(Tabel3626235789102[[#This Row],[cijfer toets 2]]+Tabel362623578910[[#This Row],[cijfer toets 1]])/2</f>
        <v>8.4</v>
      </c>
      <c r="O7" s="13"/>
      <c r="P7" s="19">
        <v>1</v>
      </c>
      <c r="Q7" s="4" t="s">
        <v>2</v>
      </c>
      <c r="R7" s="20"/>
    </row>
    <row r="8" spans="1:18" x14ac:dyDescent="0.25">
      <c r="A8" s="6">
        <v>6</v>
      </c>
      <c r="B8" s="1">
        <v>424850</v>
      </c>
      <c r="C8" s="11"/>
      <c r="D8" s="11">
        <v>2</v>
      </c>
      <c r="E8" s="11">
        <v>3.5</v>
      </c>
      <c r="F8" s="11">
        <v>3.25</v>
      </c>
      <c r="G8" s="11">
        <v>3</v>
      </c>
      <c r="H8" s="11">
        <v>0</v>
      </c>
      <c r="I8" s="11">
        <v>2</v>
      </c>
      <c r="J8" s="11">
        <v>2</v>
      </c>
      <c r="K8" s="12">
        <f t="shared" si="0"/>
        <v>15.75</v>
      </c>
      <c r="L8" s="12">
        <f>$L$35-Tabel3626235789102[[#This Row],[aantal fouten]]</f>
        <v>32.25</v>
      </c>
      <c r="M8" s="13">
        <v>6.3</v>
      </c>
      <c r="N8" s="39">
        <f>(Tabel3626235789102[[#This Row],[cijfer toets 2]]+Tabel362623578910[[#This Row],[cijfer toets 1]])/2</f>
        <v>5.6999999999999993</v>
      </c>
      <c r="O8" s="45" t="s">
        <v>48</v>
      </c>
      <c r="P8" s="21">
        <v>2</v>
      </c>
      <c r="Q8" s="4" t="s">
        <v>3</v>
      </c>
    </row>
    <row r="9" spans="1:18" x14ac:dyDescent="0.25">
      <c r="A9" s="6">
        <v>7</v>
      </c>
      <c r="B9" s="1">
        <v>424866</v>
      </c>
      <c r="C9" s="32">
        <v>0</v>
      </c>
      <c r="D9" s="32">
        <v>2</v>
      </c>
      <c r="E9" s="32">
        <v>4.5</v>
      </c>
      <c r="F9" s="32">
        <v>0</v>
      </c>
      <c r="G9" s="32">
        <v>3</v>
      </c>
      <c r="H9" s="32">
        <v>2.5</v>
      </c>
      <c r="I9" s="32">
        <v>1.5</v>
      </c>
      <c r="J9" s="32">
        <v>0</v>
      </c>
      <c r="K9" s="33">
        <f t="shared" ref="K9:K22" si="1">SUM(C9:J9)</f>
        <v>13.5</v>
      </c>
      <c r="L9" s="33">
        <f>$L$35-Tabel3626235789102[[#This Row],[aantal fouten]]</f>
        <v>34.5</v>
      </c>
      <c r="M9" s="13">
        <f t="shared" ref="M9:M21" si="2">ROUND(IF(($P$3&gt;=1),MIN(($P$3+(($L9*9)/$L$35)),(1+((($L9*9)/$L$35)*2)),(10-(((($L$35-$L9)*9)/$L$35)*0.5))),MAX(($P$3+(($L9*9)/$L$35)),(1+((($L9*9)/$L$35)*0.5)),(10-(((($L$35-$L9)*9)/$L$35)*2)))),1)</f>
        <v>7.3</v>
      </c>
      <c r="N9" s="39">
        <f>(Tabel3626235789102[[#This Row],[cijfer toets 2]]+Tabel362623578910[[#This Row],[cijfer toets 1]])/2</f>
        <v>6.05</v>
      </c>
      <c r="O9" s="13"/>
      <c r="P9" s="22">
        <v>3</v>
      </c>
      <c r="Q9" s="4" t="s">
        <v>0</v>
      </c>
    </row>
    <row r="10" spans="1:18" x14ac:dyDescent="0.25">
      <c r="A10" s="6">
        <v>8</v>
      </c>
      <c r="B10" s="1">
        <v>424898</v>
      </c>
      <c r="C10" s="11">
        <v>1</v>
      </c>
      <c r="D10" s="11">
        <v>1</v>
      </c>
      <c r="E10" s="11">
        <v>1.66</v>
      </c>
      <c r="F10" s="11">
        <v>0.5</v>
      </c>
      <c r="G10" s="11">
        <v>0</v>
      </c>
      <c r="H10" s="11">
        <v>0</v>
      </c>
      <c r="I10" s="11">
        <v>1.5</v>
      </c>
      <c r="J10" s="11">
        <v>1</v>
      </c>
      <c r="K10" s="12">
        <f t="shared" si="1"/>
        <v>6.66</v>
      </c>
      <c r="L10" s="12">
        <f>$L$35-Tabel3626235789102[[#This Row],[aantal fouten]]</f>
        <v>41.34</v>
      </c>
      <c r="M10" s="13">
        <f t="shared" si="2"/>
        <v>8.6</v>
      </c>
      <c r="N10" s="39">
        <f>(Tabel3626235789102[[#This Row],[cijfer toets 2]]+Tabel362623578910[[#This Row],[cijfer toets 1]])/2</f>
        <v>8.5500000000000007</v>
      </c>
      <c r="O10" s="13"/>
      <c r="P10" s="35"/>
      <c r="Q10" s="4" t="s">
        <v>8</v>
      </c>
    </row>
    <row r="11" spans="1:18" x14ac:dyDescent="0.25">
      <c r="A11" s="6">
        <v>9</v>
      </c>
      <c r="B11" s="37">
        <v>424926</v>
      </c>
      <c r="C11" s="30">
        <v>1</v>
      </c>
      <c r="D11" s="30">
        <v>2</v>
      </c>
      <c r="E11" s="30">
        <v>4.5</v>
      </c>
      <c r="F11" s="30">
        <v>3</v>
      </c>
      <c r="G11" s="30">
        <v>4</v>
      </c>
      <c r="H11" s="30">
        <v>2</v>
      </c>
      <c r="I11" s="30">
        <v>6.75</v>
      </c>
      <c r="J11" s="30">
        <v>3</v>
      </c>
      <c r="K11" s="12">
        <f t="shared" si="1"/>
        <v>26.25</v>
      </c>
      <c r="L11" s="12">
        <f>$L$35-Tabel3626235789102[[#This Row],[aantal fouten]]</f>
        <v>21.75</v>
      </c>
      <c r="M11" s="13">
        <f t="shared" si="2"/>
        <v>4.9000000000000004</v>
      </c>
      <c r="N11" s="39"/>
      <c r="O11" s="13"/>
      <c r="P11" s="23">
        <v>4</v>
      </c>
      <c r="Q11" s="4" t="s">
        <v>4</v>
      </c>
    </row>
    <row r="12" spans="1:18" x14ac:dyDescent="0.25">
      <c r="A12" s="6">
        <v>10</v>
      </c>
      <c r="B12" s="1">
        <v>424927</v>
      </c>
      <c r="C12" s="30">
        <v>2</v>
      </c>
      <c r="D12" s="30">
        <v>3</v>
      </c>
      <c r="E12" s="30">
        <v>3.5</v>
      </c>
      <c r="F12" s="30">
        <v>1.5</v>
      </c>
      <c r="G12" s="30">
        <v>3</v>
      </c>
      <c r="H12" s="30">
        <v>2</v>
      </c>
      <c r="I12" s="30">
        <v>0</v>
      </c>
      <c r="J12" s="30">
        <v>2</v>
      </c>
      <c r="K12" s="12">
        <f t="shared" si="1"/>
        <v>17</v>
      </c>
      <c r="L12" s="12">
        <f>$L$35-Tabel3626235789102[[#This Row],[aantal fouten]]</f>
        <v>31</v>
      </c>
      <c r="M12" s="13">
        <f t="shared" si="2"/>
        <v>6.6</v>
      </c>
      <c r="N12" s="39">
        <f>(Tabel3626235789102[[#This Row],[cijfer toets 2]]+Tabel362623578910[[#This Row],[cijfer toets 1]])/2</f>
        <v>6.1999999999999993</v>
      </c>
      <c r="O12" s="13"/>
      <c r="P12" s="24">
        <v>5</v>
      </c>
      <c r="Q12" s="4" t="s">
        <v>1</v>
      </c>
    </row>
    <row r="13" spans="1:18" x14ac:dyDescent="0.25">
      <c r="A13" s="6">
        <v>11</v>
      </c>
      <c r="B13" s="1">
        <v>424945</v>
      </c>
      <c r="C13" s="30">
        <v>2</v>
      </c>
      <c r="D13" s="30">
        <v>1</v>
      </c>
      <c r="E13" s="30">
        <v>1.25</v>
      </c>
      <c r="F13" s="30">
        <v>1</v>
      </c>
      <c r="G13" s="30">
        <v>2</v>
      </c>
      <c r="H13" s="30">
        <v>1</v>
      </c>
      <c r="I13" s="30">
        <v>1.75</v>
      </c>
      <c r="J13" s="30">
        <v>0</v>
      </c>
      <c r="K13" s="12">
        <f t="shared" si="1"/>
        <v>10</v>
      </c>
      <c r="L13" s="12">
        <f>$L$35-Tabel3626235789102[[#This Row],[aantal fouten]]</f>
        <v>38</v>
      </c>
      <c r="M13" s="13">
        <f t="shared" si="2"/>
        <v>7.9</v>
      </c>
      <c r="N13" s="39">
        <f>(Tabel3626235789102[[#This Row],[cijfer toets 2]]+Tabel362623578910[[#This Row],[cijfer toets 1]])/2</f>
        <v>6.8000000000000007</v>
      </c>
      <c r="O13" s="13"/>
      <c r="P13" s="25">
        <v>6</v>
      </c>
      <c r="Q13" s="4" t="s">
        <v>6</v>
      </c>
    </row>
    <row r="14" spans="1:18" x14ac:dyDescent="0.25">
      <c r="A14" s="6">
        <v>12</v>
      </c>
      <c r="B14" s="1">
        <v>424954</v>
      </c>
      <c r="C14" s="11">
        <v>2</v>
      </c>
      <c r="D14" s="11">
        <v>2</v>
      </c>
      <c r="E14" s="11">
        <v>6</v>
      </c>
      <c r="F14" s="11">
        <v>1</v>
      </c>
      <c r="G14" s="11">
        <v>2</v>
      </c>
      <c r="H14" s="11">
        <v>1.5</v>
      </c>
      <c r="I14" s="11">
        <v>4.75</v>
      </c>
      <c r="J14" s="11">
        <v>4</v>
      </c>
      <c r="K14" s="12">
        <f t="shared" si="1"/>
        <v>23.25</v>
      </c>
      <c r="L14" s="12">
        <f>$L$35-Tabel3626235789102[[#This Row],[aantal fouten]]</f>
        <v>24.75</v>
      </c>
      <c r="M14" s="13">
        <f t="shared" si="2"/>
        <v>5.4</v>
      </c>
      <c r="N14" s="39">
        <f>(Tabel3626235789102[[#This Row],[cijfer toets 2]]+Tabel362623578910[[#This Row],[cijfer toets 1]])/2</f>
        <v>6.2</v>
      </c>
      <c r="O14" s="13"/>
      <c r="P14" s="26">
        <v>7</v>
      </c>
      <c r="Q14" s="4" t="s">
        <v>7</v>
      </c>
    </row>
    <row r="15" spans="1:18" x14ac:dyDescent="0.25">
      <c r="A15" s="6">
        <v>13</v>
      </c>
      <c r="B15" s="1">
        <v>424959</v>
      </c>
      <c r="C15" s="11">
        <v>3</v>
      </c>
      <c r="D15" s="11">
        <v>2</v>
      </c>
      <c r="E15" s="11">
        <v>3.75</v>
      </c>
      <c r="F15" s="11">
        <v>1</v>
      </c>
      <c r="G15" s="11">
        <v>4</v>
      </c>
      <c r="H15" s="11">
        <v>2</v>
      </c>
      <c r="I15" s="11">
        <v>5</v>
      </c>
      <c r="J15" s="11">
        <v>4</v>
      </c>
      <c r="K15" s="12">
        <f t="shared" si="1"/>
        <v>24.75</v>
      </c>
      <c r="L15" s="12">
        <f>$L$35-Tabel3626235789102[[#This Row],[aantal fouten]]</f>
        <v>23.25</v>
      </c>
      <c r="M15" s="13">
        <f t="shared" si="2"/>
        <v>5.2</v>
      </c>
      <c r="N15" s="39">
        <f>(Tabel3626235789102[[#This Row],[cijfer toets 2]]+Tabel362623578910[[#This Row],[cijfer toets 1]])/2</f>
        <v>5.0999999999999996</v>
      </c>
      <c r="O15" s="13"/>
      <c r="P15" s="28">
        <v>10</v>
      </c>
      <c r="Q15" s="4" t="s">
        <v>5</v>
      </c>
    </row>
    <row r="16" spans="1:18" x14ac:dyDescent="0.25">
      <c r="A16" s="6">
        <v>14</v>
      </c>
      <c r="B16" s="1">
        <v>424979</v>
      </c>
      <c r="C16" s="11">
        <v>3</v>
      </c>
      <c r="D16" s="11">
        <v>1</v>
      </c>
      <c r="E16" s="11">
        <v>0.5</v>
      </c>
      <c r="F16" s="11">
        <v>0</v>
      </c>
      <c r="G16" s="11">
        <v>0</v>
      </c>
      <c r="H16" s="11">
        <v>0.5</v>
      </c>
      <c r="I16" s="11">
        <v>0.25</v>
      </c>
      <c r="J16" s="11">
        <v>1</v>
      </c>
      <c r="K16" s="12">
        <f t="shared" si="1"/>
        <v>6.25</v>
      </c>
      <c r="L16" s="12">
        <f>$L$35-Tabel3626235789102[[#This Row],[aantal fouten]]</f>
        <v>41.75</v>
      </c>
      <c r="M16" s="13">
        <f t="shared" si="2"/>
        <v>8.6</v>
      </c>
      <c r="N16" s="39">
        <f>(Tabel3626235789102[[#This Row],[cijfer toets 2]]+Tabel362623578910[[#This Row],[cijfer toets 1]])/2</f>
        <v>7.6999999999999993</v>
      </c>
      <c r="O16" s="13"/>
    </row>
    <row r="17" spans="1:16" x14ac:dyDescent="0.25">
      <c r="A17" s="6">
        <v>15</v>
      </c>
      <c r="B17" s="1">
        <v>424980</v>
      </c>
      <c r="C17" s="30">
        <v>0</v>
      </c>
      <c r="D17" s="30">
        <v>4</v>
      </c>
      <c r="E17" s="30">
        <v>4.25</v>
      </c>
      <c r="F17" s="30">
        <v>0</v>
      </c>
      <c r="G17" s="30">
        <v>1</v>
      </c>
      <c r="H17" s="30">
        <v>1</v>
      </c>
      <c r="I17" s="30">
        <v>0.75</v>
      </c>
      <c r="J17" s="30">
        <v>2</v>
      </c>
      <c r="K17" s="12">
        <f t="shared" si="1"/>
        <v>13</v>
      </c>
      <c r="L17" s="12">
        <f>$L$35-Tabel3626235789102[[#This Row],[aantal fouten]]</f>
        <v>35</v>
      </c>
      <c r="M17" s="13">
        <f t="shared" si="2"/>
        <v>7.4</v>
      </c>
      <c r="N17" s="39">
        <f>(Tabel3626235789102[[#This Row],[cijfer toets 2]]+Tabel362623578910[[#This Row],[cijfer toets 1]])/2</f>
        <v>7.35</v>
      </c>
      <c r="O17" s="13"/>
      <c r="P17" s="29"/>
    </row>
    <row r="18" spans="1:16" x14ac:dyDescent="0.25">
      <c r="A18" s="6">
        <v>16</v>
      </c>
      <c r="B18" s="1">
        <v>424991</v>
      </c>
      <c r="C18" s="11">
        <v>1</v>
      </c>
      <c r="D18" s="11">
        <v>1</v>
      </c>
      <c r="E18" s="11">
        <v>0.66</v>
      </c>
      <c r="F18" s="11">
        <v>0.5</v>
      </c>
      <c r="G18" s="11">
        <v>4</v>
      </c>
      <c r="H18" s="11">
        <v>4</v>
      </c>
      <c r="I18" s="11">
        <v>1.5</v>
      </c>
      <c r="J18" s="11">
        <v>1</v>
      </c>
      <c r="K18" s="12">
        <f t="shared" si="1"/>
        <v>13.66</v>
      </c>
      <c r="L18" s="12">
        <f>$L$35-Tabel3626235789102[[#This Row],[aantal fouten]]</f>
        <v>34.340000000000003</v>
      </c>
      <c r="M18" s="13">
        <f t="shared" si="2"/>
        <v>7.2</v>
      </c>
      <c r="N18" s="39">
        <f>(Tabel3626235789102[[#This Row],[cijfer toets 2]]+Tabel362623578910[[#This Row],[cijfer toets 1]])/2</f>
        <v>7.3000000000000007</v>
      </c>
      <c r="O18" s="13"/>
      <c r="P18" s="29"/>
    </row>
    <row r="19" spans="1:16" x14ac:dyDescent="0.25">
      <c r="A19" s="6">
        <v>17</v>
      </c>
      <c r="B19" s="1">
        <v>425013</v>
      </c>
      <c r="C19" s="11">
        <v>2</v>
      </c>
      <c r="D19" s="11">
        <v>1</v>
      </c>
      <c r="E19" s="11">
        <v>1.91</v>
      </c>
      <c r="F19" s="11">
        <v>0.5</v>
      </c>
      <c r="G19" s="11">
        <v>1</v>
      </c>
      <c r="H19" s="11">
        <v>0.5</v>
      </c>
      <c r="I19" s="11">
        <v>0.75</v>
      </c>
      <c r="J19" s="11">
        <v>2</v>
      </c>
      <c r="K19" s="12">
        <f t="shared" si="1"/>
        <v>9.66</v>
      </c>
      <c r="L19" s="12">
        <f>$L$35-Tabel3626235789102[[#This Row],[aantal fouten]]</f>
        <v>38.340000000000003</v>
      </c>
      <c r="M19" s="13">
        <f t="shared" si="2"/>
        <v>8</v>
      </c>
      <c r="N19" s="39">
        <f>(Tabel3626235789102[[#This Row],[cijfer toets 2]]+Tabel362623578910[[#This Row],[cijfer toets 1]])/2</f>
        <v>8</v>
      </c>
      <c r="O19" s="13"/>
      <c r="P19" s="29"/>
    </row>
    <row r="20" spans="1:16" x14ac:dyDescent="0.25">
      <c r="A20" s="6">
        <v>18</v>
      </c>
      <c r="B20" s="1">
        <v>425014</v>
      </c>
      <c r="C20" s="11">
        <v>2</v>
      </c>
      <c r="D20" s="11">
        <v>1</v>
      </c>
      <c r="E20" s="11">
        <v>0.5</v>
      </c>
      <c r="F20" s="11">
        <v>0.5</v>
      </c>
      <c r="G20" s="11">
        <v>1</v>
      </c>
      <c r="H20" s="11">
        <v>1</v>
      </c>
      <c r="I20" s="11">
        <v>1.5</v>
      </c>
      <c r="J20" s="11">
        <v>2</v>
      </c>
      <c r="K20" s="12">
        <f t="shared" si="1"/>
        <v>9.5</v>
      </c>
      <c r="L20" s="12">
        <f>$L$35-Tabel3626235789102[[#This Row],[aantal fouten]]</f>
        <v>38.5</v>
      </c>
      <c r="M20" s="13">
        <f t="shared" si="2"/>
        <v>8</v>
      </c>
      <c r="N20" s="39">
        <f>(Tabel3626235789102[[#This Row],[cijfer toets 2]]+Tabel362623578910[[#This Row],[cijfer toets 1]])/2</f>
        <v>7</v>
      </c>
      <c r="O20" s="13"/>
      <c r="P20" s="2"/>
    </row>
    <row r="21" spans="1:16" x14ac:dyDescent="0.25">
      <c r="A21" s="6">
        <v>19</v>
      </c>
      <c r="B21" s="1">
        <v>425022</v>
      </c>
      <c r="C21" s="32">
        <v>2</v>
      </c>
      <c r="D21" s="32">
        <v>2</v>
      </c>
      <c r="E21" s="32">
        <v>5</v>
      </c>
      <c r="F21" s="32">
        <v>0.5</v>
      </c>
      <c r="G21" s="32">
        <v>4</v>
      </c>
      <c r="H21" s="32">
        <v>3</v>
      </c>
      <c r="I21" s="32">
        <v>4.25</v>
      </c>
      <c r="J21" s="32">
        <v>1</v>
      </c>
      <c r="K21" s="12">
        <f t="shared" si="1"/>
        <v>21.75</v>
      </c>
      <c r="L21" s="12">
        <f>$L$35-Tabel3626235789102[[#This Row],[aantal fouten]]</f>
        <v>26.25</v>
      </c>
      <c r="M21" s="13">
        <f t="shared" si="2"/>
        <v>5.7</v>
      </c>
      <c r="N21" s="39">
        <f>(Tabel3626235789102[[#This Row],[cijfer toets 2]]+Tabel362623578910[[#This Row],[cijfer toets 1]])/2</f>
        <v>5.5500000000000007</v>
      </c>
      <c r="O21" s="13"/>
      <c r="P21" s="2"/>
    </row>
    <row r="22" spans="1:16" x14ac:dyDescent="0.25">
      <c r="A22" s="6">
        <v>20</v>
      </c>
      <c r="B22" s="1">
        <v>425049</v>
      </c>
      <c r="C22" s="11"/>
      <c r="D22" s="11">
        <v>4</v>
      </c>
      <c r="E22" s="11">
        <v>4.25</v>
      </c>
      <c r="F22" s="11">
        <v>3.25</v>
      </c>
      <c r="G22" s="11">
        <v>1</v>
      </c>
      <c r="H22" s="11">
        <v>3</v>
      </c>
      <c r="I22" s="11">
        <v>2.25</v>
      </c>
      <c r="J22" s="11">
        <v>4</v>
      </c>
      <c r="K22" s="12">
        <f t="shared" si="1"/>
        <v>21.75</v>
      </c>
      <c r="L22" s="12">
        <f>$L$35-Tabel3626235789102[[#This Row],[aantal fouten]]</f>
        <v>26.25</v>
      </c>
      <c r="M22" s="13">
        <v>5</v>
      </c>
      <c r="N22" s="39">
        <f>(Tabel3626235789102[[#This Row],[cijfer toets 2]]+Tabel362623578910[[#This Row],[cijfer toets 1]])/2</f>
        <v>5.05</v>
      </c>
      <c r="O22" s="45" t="s">
        <v>48</v>
      </c>
      <c r="P22" s="2"/>
    </row>
    <row r="23" spans="1:16" x14ac:dyDescent="0.25">
      <c r="A23" s="6">
        <v>21</v>
      </c>
      <c r="B23" s="1">
        <v>426233</v>
      </c>
      <c r="C23" s="11">
        <v>2</v>
      </c>
      <c r="D23" s="11">
        <v>1</v>
      </c>
      <c r="E23" s="11">
        <v>2.5</v>
      </c>
      <c r="F23" s="11">
        <v>0</v>
      </c>
      <c r="G23" s="11">
        <v>1</v>
      </c>
      <c r="H23" s="11">
        <v>1.5</v>
      </c>
      <c r="I23" s="11">
        <v>2.25</v>
      </c>
      <c r="J23" s="11">
        <v>2</v>
      </c>
      <c r="K23" s="12">
        <f t="shared" ref="K23:K33" si="3">SUM(C23:J23)</f>
        <v>12.25</v>
      </c>
      <c r="L23" s="12">
        <f>$L$35-Tabel3626235789102[[#This Row],[aantal fouten]]</f>
        <v>35.75</v>
      </c>
      <c r="M23" s="13">
        <f t="shared" ref="M23:M30" si="4">ROUND(IF(($P$3&gt;=1),MIN(($P$3+(($L23*9)/$L$35)),(1+((($L23*9)/$L$35)*2)),(10-(((($L$35-$L23)*9)/$L$35)*0.5))),MAX(($P$3+(($L23*9)/$L$35)),(1+((($L23*9)/$L$35)*0.5)),(10-(((($L$35-$L23)*9)/$L$35)*2)))),1)</f>
        <v>7.5</v>
      </c>
      <c r="N23" s="39">
        <f>(Tabel3626235789102[[#This Row],[cijfer toets 2]]+Tabel362623578910[[#This Row],[cijfer toets 1]])/2</f>
        <v>7.45</v>
      </c>
      <c r="O23" s="13"/>
      <c r="P23" s="2"/>
    </row>
    <row r="24" spans="1:16" x14ac:dyDescent="0.25">
      <c r="A24" s="6">
        <v>22</v>
      </c>
      <c r="B24" s="1">
        <v>426483</v>
      </c>
      <c r="C24" s="11">
        <v>4</v>
      </c>
      <c r="D24" s="11">
        <v>0</v>
      </c>
      <c r="E24" s="11">
        <v>0.25</v>
      </c>
      <c r="F24" s="11">
        <v>0.5</v>
      </c>
      <c r="G24" s="11">
        <v>2</v>
      </c>
      <c r="H24" s="11">
        <v>3</v>
      </c>
      <c r="I24" s="11">
        <v>0.5</v>
      </c>
      <c r="J24" s="11">
        <v>1</v>
      </c>
      <c r="K24" s="12">
        <f t="shared" si="3"/>
        <v>11.25</v>
      </c>
      <c r="L24" s="12">
        <f>$L$35-Tabel3626235789102[[#This Row],[aantal fouten]]</f>
        <v>36.75</v>
      </c>
      <c r="M24" s="13">
        <f t="shared" si="4"/>
        <v>7.7</v>
      </c>
      <c r="N24" s="39">
        <f>(Tabel3626235789102[[#This Row],[cijfer toets 2]]+Tabel362623578910[[#This Row],[cijfer toets 1]])/2</f>
        <v>7.65</v>
      </c>
      <c r="O24" s="13"/>
      <c r="P24" s="2"/>
    </row>
    <row r="25" spans="1:16" x14ac:dyDescent="0.25">
      <c r="A25" s="6">
        <v>23</v>
      </c>
      <c r="B25" s="1">
        <v>427218</v>
      </c>
      <c r="C25" s="30">
        <v>2</v>
      </c>
      <c r="D25" s="30">
        <v>4</v>
      </c>
      <c r="E25" s="30">
        <v>4.25</v>
      </c>
      <c r="F25" s="30">
        <v>0.5</v>
      </c>
      <c r="G25" s="30">
        <v>5</v>
      </c>
      <c r="H25" s="30">
        <v>2</v>
      </c>
      <c r="I25" s="30">
        <v>2.25</v>
      </c>
      <c r="J25" s="30">
        <v>6</v>
      </c>
      <c r="K25" s="12">
        <f t="shared" si="3"/>
        <v>26</v>
      </c>
      <c r="L25" s="12">
        <f>$L$35-Tabel3626235789102[[#This Row],[aantal fouten]]</f>
        <v>22</v>
      </c>
      <c r="M25" s="13">
        <f t="shared" si="4"/>
        <v>4.9000000000000004</v>
      </c>
      <c r="N25" s="39">
        <f>(Tabel3626235789102[[#This Row],[cijfer toets 2]]+Tabel362623578910[[#This Row],[cijfer toets 1]])/2</f>
        <v>5.5500000000000007</v>
      </c>
      <c r="O25" s="13"/>
      <c r="P25" s="2"/>
    </row>
    <row r="26" spans="1:16" x14ac:dyDescent="0.25">
      <c r="A26" s="6">
        <v>24</v>
      </c>
      <c r="B26" s="1">
        <v>427349</v>
      </c>
      <c r="C26" s="11">
        <v>4</v>
      </c>
      <c r="D26" s="11">
        <v>2</v>
      </c>
      <c r="E26" s="11">
        <v>0.5</v>
      </c>
      <c r="F26" s="11">
        <v>0.5</v>
      </c>
      <c r="G26" s="11">
        <v>3</v>
      </c>
      <c r="H26" s="11">
        <v>2.5</v>
      </c>
      <c r="I26" s="11">
        <v>2.5</v>
      </c>
      <c r="J26" s="11">
        <v>3</v>
      </c>
      <c r="K26" s="12">
        <f t="shared" si="3"/>
        <v>18</v>
      </c>
      <c r="L26" s="12">
        <f>$L$35-Tabel3626235789102[[#This Row],[aantal fouten]]</f>
        <v>30</v>
      </c>
      <c r="M26" s="13">
        <f t="shared" si="4"/>
        <v>6.4</v>
      </c>
      <c r="N26" s="39">
        <f>(Tabel3626235789102[[#This Row],[cijfer toets 2]]+Tabel362623578910[[#This Row],[cijfer toets 1]])/2</f>
        <v>6.5</v>
      </c>
      <c r="O26" s="13"/>
      <c r="P26" s="2"/>
    </row>
    <row r="27" spans="1:16" x14ac:dyDescent="0.25">
      <c r="A27" s="6">
        <v>25</v>
      </c>
      <c r="B27" s="1">
        <v>427472</v>
      </c>
      <c r="C27" s="11">
        <v>2</v>
      </c>
      <c r="D27" s="11">
        <v>1</v>
      </c>
      <c r="E27" s="41">
        <v>1.66</v>
      </c>
      <c r="F27" s="11">
        <v>3</v>
      </c>
      <c r="G27" s="11">
        <v>5</v>
      </c>
      <c r="H27" s="11">
        <v>1</v>
      </c>
      <c r="I27" s="11">
        <v>3.25</v>
      </c>
      <c r="J27" s="11">
        <v>0</v>
      </c>
      <c r="K27" s="12">
        <f t="shared" si="3"/>
        <v>16.91</v>
      </c>
      <c r="L27" s="12">
        <f>$L$35-Tabel3626235789102[[#This Row],[aantal fouten]]</f>
        <v>31.09</v>
      </c>
      <c r="M27" s="13">
        <f t="shared" si="4"/>
        <v>6.6</v>
      </c>
      <c r="N27" s="39">
        <f>(Tabel3626235789102[[#This Row],[cijfer toets 2]]+Tabel362623578910[[#This Row],[cijfer toets 1]])/2</f>
        <v>6.55</v>
      </c>
      <c r="O27" s="13"/>
      <c r="P27" s="2"/>
    </row>
    <row r="28" spans="1:16" x14ac:dyDescent="0.25">
      <c r="A28" s="6">
        <v>26</v>
      </c>
      <c r="B28" s="1">
        <v>427530</v>
      </c>
      <c r="C28" s="11">
        <v>1</v>
      </c>
      <c r="D28" s="11">
        <v>0</v>
      </c>
      <c r="E28" s="11">
        <v>0.75</v>
      </c>
      <c r="F28" s="11">
        <v>0</v>
      </c>
      <c r="G28" s="11">
        <v>3</v>
      </c>
      <c r="H28" s="11">
        <v>3.5</v>
      </c>
      <c r="I28" s="11">
        <v>0.75</v>
      </c>
      <c r="J28" s="11">
        <v>2</v>
      </c>
      <c r="K28" s="12">
        <f t="shared" si="3"/>
        <v>11</v>
      </c>
      <c r="L28" s="12">
        <f>$L$35-Tabel3626235789102[[#This Row],[aantal fouten]]</f>
        <v>37</v>
      </c>
      <c r="M28" s="13">
        <f t="shared" si="4"/>
        <v>7.7</v>
      </c>
      <c r="N28" s="39">
        <f>(Tabel3626235789102[[#This Row],[cijfer toets 2]]+Tabel362623578910[[#This Row],[cijfer toets 1]])/2</f>
        <v>7.0500000000000007</v>
      </c>
      <c r="O28" s="13"/>
      <c r="P28" s="2"/>
    </row>
    <row r="29" spans="1:16" x14ac:dyDescent="0.25">
      <c r="A29" s="6">
        <v>27</v>
      </c>
      <c r="B29" s="1">
        <v>427738</v>
      </c>
      <c r="C29" s="11">
        <v>2</v>
      </c>
      <c r="D29" s="11">
        <v>1</v>
      </c>
      <c r="E29" s="11">
        <v>3.16</v>
      </c>
      <c r="F29" s="11">
        <v>1</v>
      </c>
      <c r="G29" s="11">
        <v>2</v>
      </c>
      <c r="H29" s="11">
        <v>2</v>
      </c>
      <c r="I29" s="11">
        <v>2.75</v>
      </c>
      <c r="J29" s="11">
        <v>3</v>
      </c>
      <c r="K29" s="12">
        <f t="shared" si="3"/>
        <v>16.91</v>
      </c>
      <c r="L29" s="12">
        <f>$L$35-Tabel3626235789102[[#This Row],[aantal fouten]]</f>
        <v>31.09</v>
      </c>
      <c r="M29" s="13">
        <f t="shared" si="4"/>
        <v>6.6</v>
      </c>
      <c r="N29" s="39">
        <f>(Tabel3626235789102[[#This Row],[cijfer toets 2]]+Tabel362623578910[[#This Row],[cijfer toets 1]])/2</f>
        <v>6.05</v>
      </c>
      <c r="O29" s="13"/>
      <c r="P29" s="2"/>
    </row>
    <row r="30" spans="1:16" x14ac:dyDescent="0.25">
      <c r="A30" s="6">
        <v>28</v>
      </c>
      <c r="B30" s="1">
        <v>427763</v>
      </c>
      <c r="C30" s="38">
        <v>1</v>
      </c>
      <c r="D30" s="38">
        <v>2</v>
      </c>
      <c r="E30" s="38">
        <v>4.5</v>
      </c>
      <c r="F30" s="38">
        <v>0.5</v>
      </c>
      <c r="G30" s="38">
        <v>1</v>
      </c>
      <c r="H30" s="38">
        <v>1.5</v>
      </c>
      <c r="I30" s="38">
        <v>1.75</v>
      </c>
      <c r="J30" s="38">
        <v>2</v>
      </c>
      <c r="K30" s="39">
        <f t="shared" si="3"/>
        <v>14.25</v>
      </c>
      <c r="L30" s="39">
        <f>$L$35-Tabel3626235789102[[#This Row],[aantal fouten]]</f>
        <v>33.75</v>
      </c>
      <c r="M30" s="13">
        <f t="shared" si="4"/>
        <v>7.1</v>
      </c>
      <c r="N30" s="39">
        <f>(Tabel3626235789102[[#This Row],[cijfer toets 2]]+Tabel362623578910[[#This Row],[cijfer toets 1]])/2</f>
        <v>6.65</v>
      </c>
      <c r="O30" s="13"/>
      <c r="P30" s="2"/>
    </row>
    <row r="31" spans="1:16" x14ac:dyDescent="0.25">
      <c r="A31" s="6">
        <v>29</v>
      </c>
      <c r="B31" s="1">
        <v>427956</v>
      </c>
      <c r="C31" s="11"/>
      <c r="D31" s="11">
        <v>2</v>
      </c>
      <c r="E31" s="11">
        <v>3.25</v>
      </c>
      <c r="F31" s="11">
        <v>1</v>
      </c>
      <c r="G31" s="11">
        <v>4</v>
      </c>
      <c r="H31" s="11">
        <v>2</v>
      </c>
      <c r="I31" s="11">
        <v>2</v>
      </c>
      <c r="J31" s="11">
        <v>3</v>
      </c>
      <c r="K31" s="12">
        <f t="shared" si="3"/>
        <v>17.25</v>
      </c>
      <c r="L31" s="12">
        <f>$L$35-Tabel3626235789102[[#This Row],[aantal fouten]]</f>
        <v>30.75</v>
      </c>
      <c r="M31" s="13">
        <v>6.1</v>
      </c>
      <c r="N31" s="39">
        <f>(Tabel3626235789102[[#This Row],[cijfer toets 2]]+Tabel362623578910[[#This Row],[cijfer toets 1]])/2</f>
        <v>6.05</v>
      </c>
      <c r="O31" s="13"/>
      <c r="P31" s="2"/>
    </row>
    <row r="32" spans="1:16" x14ac:dyDescent="0.25">
      <c r="A32" s="6">
        <v>30</v>
      </c>
      <c r="B32" s="1">
        <v>431088</v>
      </c>
      <c r="C32" s="11">
        <v>1</v>
      </c>
      <c r="D32" s="11">
        <v>1</v>
      </c>
      <c r="E32" s="11">
        <v>2.5</v>
      </c>
      <c r="F32" s="11">
        <v>1.5</v>
      </c>
      <c r="G32" s="11">
        <v>2</v>
      </c>
      <c r="H32" s="11">
        <v>1</v>
      </c>
      <c r="I32" s="11">
        <v>1</v>
      </c>
      <c r="J32" s="11">
        <v>2</v>
      </c>
      <c r="K32" s="12">
        <f t="shared" si="3"/>
        <v>12</v>
      </c>
      <c r="L32" s="12">
        <f>$L$35-Tabel3626235789102[[#This Row],[aantal fouten]]</f>
        <v>36</v>
      </c>
      <c r="M32" s="13">
        <f>ROUND(IF(($P$3&gt;=1),MIN(($P$3+(($L32*9)/$L$35)),(1+((($L32*9)/$L$35)*2)),(10-(((($L$35-$L32)*9)/$L$35)*0.5))),MAX(($P$3+(($L32*9)/$L$35)),(1+((($L32*9)/$L$35)*0.5)),(10-(((($L$35-$L32)*9)/$L$35)*2)))),1)</f>
        <v>7.6</v>
      </c>
      <c r="N32" s="39">
        <f>(Tabel3626235789102[[#This Row],[cijfer toets 2]]+Tabel362623578910[[#This Row],[cijfer toets 1]])/2</f>
        <v>7</v>
      </c>
      <c r="O32" s="13"/>
      <c r="P32" s="2"/>
    </row>
    <row r="33" spans="1:16" x14ac:dyDescent="0.25">
      <c r="A33" s="6">
        <v>31</v>
      </c>
      <c r="B33" s="1">
        <v>433130</v>
      </c>
      <c r="C33" s="11">
        <v>3</v>
      </c>
      <c r="D33" s="11">
        <v>1</v>
      </c>
      <c r="E33" s="11">
        <v>5</v>
      </c>
      <c r="F33" s="11">
        <v>2</v>
      </c>
      <c r="G33" s="11">
        <v>0</v>
      </c>
      <c r="H33" s="11">
        <v>3</v>
      </c>
      <c r="I33" s="11">
        <v>2.5</v>
      </c>
      <c r="J33" s="11">
        <v>2</v>
      </c>
      <c r="K33" s="12">
        <f t="shared" si="3"/>
        <v>18.5</v>
      </c>
      <c r="L33" s="12">
        <f>$L$35-Tabel3626235789102[[#This Row],[aantal fouten]]</f>
        <v>29.5</v>
      </c>
      <c r="M33" s="13">
        <f>ROUND(IF(($P$3&gt;=1),MIN(($P$3+(($L33*9)/$L$35)),(1+((($L33*9)/$L$35)*2)),(10-(((($L$35-$L33)*9)/$L$35)*0.5))),MAX(($P$3+(($L33*9)/$L$35)),(1+((($L33*9)/$L$35)*0.5)),(10-(((($L$35-$L33)*9)/$L$35)*2)))),1)</f>
        <v>6.3</v>
      </c>
      <c r="N33" s="39">
        <f>(Tabel3626235789102[[#This Row],[cijfer toets 2]]+Tabel362623578910[[#This Row],[cijfer toets 1]])/2</f>
        <v>6.25</v>
      </c>
      <c r="O33" s="13"/>
      <c r="P33" s="2"/>
    </row>
    <row r="34" spans="1:16" x14ac:dyDescent="0.25">
      <c r="B34" s="16" t="s">
        <v>12</v>
      </c>
      <c r="C34" s="12">
        <f t="shared" ref="C34:N34" si="5">AVERAGE(C3:C33)</f>
        <v>1.8928571428571428</v>
      </c>
      <c r="D34" s="12">
        <f t="shared" si="5"/>
        <v>1.7419354838709677</v>
      </c>
      <c r="E34" s="12">
        <f t="shared" si="5"/>
        <v>2.6922580645161287</v>
      </c>
      <c r="F34" s="12">
        <f t="shared" si="5"/>
        <v>0.90322580645161288</v>
      </c>
      <c r="G34" s="12">
        <f t="shared" si="5"/>
        <v>2.2903225806451615</v>
      </c>
      <c r="H34" s="12">
        <f t="shared" si="5"/>
        <v>1.7741935483870968</v>
      </c>
      <c r="I34" s="12">
        <f t="shared" si="5"/>
        <v>1.9596774193548387</v>
      </c>
      <c r="J34" s="12">
        <f t="shared" si="5"/>
        <v>2.096774193548387</v>
      </c>
      <c r="K34" s="12">
        <f t="shared" si="5"/>
        <v>15.168064516129034</v>
      </c>
      <c r="L34" s="12">
        <f t="shared" si="5"/>
        <v>32.831935483870971</v>
      </c>
      <c r="M34" s="12">
        <f t="shared" si="5"/>
        <v>6.8967741935483868</v>
      </c>
      <c r="N34" s="12">
        <f t="shared" si="5"/>
        <v>6.6483333333333352</v>
      </c>
    </row>
    <row r="35" spans="1:16" x14ac:dyDescent="0.25">
      <c r="B35" s="16" t="s">
        <v>11</v>
      </c>
      <c r="C35" s="2">
        <v>6</v>
      </c>
      <c r="D35" s="2">
        <v>4</v>
      </c>
      <c r="E35" s="2">
        <v>6</v>
      </c>
      <c r="F35" s="2">
        <v>5</v>
      </c>
      <c r="G35" s="2">
        <v>5</v>
      </c>
      <c r="H35" s="2">
        <v>5</v>
      </c>
      <c r="I35" s="2">
        <v>9</v>
      </c>
      <c r="J35" s="2">
        <v>8</v>
      </c>
      <c r="K35" s="2">
        <f>SUM(C35:J35)</f>
        <v>48</v>
      </c>
      <c r="L35" s="2">
        <f>SUM(C35:J35)</f>
        <v>48</v>
      </c>
      <c r="M35" s="2">
        <v>10</v>
      </c>
      <c r="N35" s="2">
        <v>10</v>
      </c>
    </row>
    <row r="36" spans="1:16" x14ac:dyDescent="0.25">
      <c r="C36" s="31">
        <f>C35/3</f>
        <v>2</v>
      </c>
      <c r="D36" s="31">
        <f t="shared" ref="D36:J36" si="6">D35/3</f>
        <v>1.3333333333333333</v>
      </c>
      <c r="E36" s="31">
        <f t="shared" si="6"/>
        <v>2</v>
      </c>
      <c r="F36" s="31">
        <f t="shared" si="6"/>
        <v>1.6666666666666667</v>
      </c>
      <c r="G36" s="31">
        <f t="shared" si="6"/>
        <v>1.6666666666666667</v>
      </c>
      <c r="H36" s="31">
        <f t="shared" si="6"/>
        <v>1.6666666666666667</v>
      </c>
      <c r="I36" s="31">
        <f t="shared" si="6"/>
        <v>3</v>
      </c>
      <c r="J36" s="31">
        <f t="shared" si="6"/>
        <v>2.6666666666666665</v>
      </c>
    </row>
    <row r="37" spans="1:16" x14ac:dyDescent="0.25">
      <c r="C37" s="2"/>
      <c r="D37" s="2"/>
      <c r="E37" s="2"/>
      <c r="F37" s="2"/>
      <c r="G37" s="2"/>
      <c r="H37" s="2"/>
      <c r="I37" s="2"/>
      <c r="J37" s="2"/>
    </row>
    <row r="38" spans="1:16" x14ac:dyDescent="0.25">
      <c r="C38" s="2"/>
      <c r="D38" s="2"/>
      <c r="E38" s="2"/>
      <c r="F38" s="2"/>
      <c r="G38" s="2"/>
      <c r="H38" s="2"/>
      <c r="I38" s="2"/>
      <c r="J38" s="2"/>
    </row>
    <row r="46" spans="1:16" x14ac:dyDescent="0.25">
      <c r="P46" s="2"/>
    </row>
  </sheetData>
  <phoneticPr fontId="29" type="noConversion"/>
  <conditionalFormatting sqref="P6:P9 P17:P19 P11:P15">
    <cfRule type="colorScale" priority="3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2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1 C33">
    <cfRule type="colorScale" priority="29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30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35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:D31 D33">
    <cfRule type="colorScale" priority="28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36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I31 I33">
    <cfRule type="colorScale" priority="25">
      <colorScale>
        <cfvo type="num" val="0"/>
        <cfvo type="num" val="$I$36"/>
        <cfvo type="num" val="$I$35"/>
        <color rgb="FF00B050"/>
        <color rgb="FFFFFF00"/>
        <color rgb="FFFF0000"/>
      </colorScale>
    </cfRule>
    <cfRule type="colorScale" priority="37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38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39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3:J31 J33">
    <cfRule type="colorScale" priority="24">
      <colorScale>
        <cfvo type="num" val="0"/>
        <cfvo type="num" val="$J$36"/>
        <cfvo type="num" val="$J$35"/>
        <color rgb="FF00B050"/>
        <color rgb="FFFFFF00"/>
        <color rgb="FFFF0000"/>
      </colorScale>
    </cfRule>
    <cfRule type="colorScale" priority="40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3:H33 E3:H31">
    <cfRule type="colorScale" priority="26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27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2">
    <cfRule type="colorScale" priority="16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17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18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2">
    <cfRule type="colorScale" priority="15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1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2">
    <cfRule type="colorScale" priority="12">
      <colorScale>
        <cfvo type="num" val="0"/>
        <cfvo type="num" val="$I$36"/>
        <cfvo type="num" val="$I$35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21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32">
    <cfRule type="colorScale" priority="11">
      <colorScale>
        <cfvo type="num" val="0"/>
        <cfvo type="num" val="$J$36"/>
        <cfvo type="num" val="$J$35"/>
        <color rgb="FF00B050"/>
        <color rgb="FFFFFF00"/>
        <color rgb="FFFF0000"/>
      </colorScale>
    </cfRule>
    <cfRule type="colorScale" priority="23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2:H32">
    <cfRule type="colorScale" priority="13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1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:E33">
    <cfRule type="colorScale" priority="5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10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D3:D33">
    <cfRule type="colorScale" priority="4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9">
      <colorScale>
        <cfvo type="num" val="0"/>
        <cfvo type="num" val="$D$36"/>
        <cfvo type="num" val="$D$35"/>
        <color rgb="FF00B050"/>
        <color rgb="FFFFFF00"/>
        <color rgb="FFFF0000"/>
      </colorScale>
    </cfRule>
  </conditionalFormatting>
  <conditionalFormatting sqref="F3:H33">
    <cfRule type="colorScale" priority="3">
      <colorScale>
        <cfvo type="num" val="0"/>
        <cfvo type="num" val="$F$36"/>
        <cfvo type="num" val="$F$35"/>
        <color rgb="FF00B050"/>
        <color rgb="FFFFFF00"/>
        <color rgb="FFFF0000"/>
      </colorScale>
    </cfRule>
    <cfRule type="colorScale" priority="8">
      <colorScale>
        <cfvo type="num" val="0"/>
        <cfvo type="num" val="$F$36"/>
        <cfvo type="num" val="$F$35"/>
        <color rgb="FF00B050"/>
        <color rgb="FFFFFF00"/>
        <color rgb="FFFF0000"/>
      </colorScale>
    </cfRule>
  </conditionalFormatting>
  <conditionalFormatting sqref="I9:I33">
    <cfRule type="colorScale" priority="7">
      <colorScale>
        <cfvo type="num" val="0"/>
        <cfvo type="num" val="$I$36"/>
        <cfvo type="num" val="$I$35"/>
        <color rgb="FF00B050"/>
        <color rgb="FFFFFF00"/>
        <color rgb="FFFF0000"/>
      </colorScale>
    </cfRule>
  </conditionalFormatting>
  <conditionalFormatting sqref="J9:J33">
    <cfRule type="colorScale" priority="6">
      <colorScale>
        <cfvo type="num" val="0"/>
        <cfvo type="num" val="$J$36"/>
        <cfvo type="num" val="$J$35"/>
        <color rgb="FF00B050"/>
        <color rgb="FFFFFF00"/>
        <color rgb="FFFF0000"/>
      </colorScale>
    </cfRule>
  </conditionalFormatting>
  <conditionalFormatting sqref="I3:I33">
    <cfRule type="colorScale" priority="2">
      <colorScale>
        <cfvo type="num" val="0"/>
        <cfvo type="num" val="$I$36"/>
        <cfvo type="num" val="$I$35"/>
        <color rgb="FF00B050"/>
        <color rgb="FFFFFF00"/>
        <color rgb="FFFF0000"/>
      </colorScale>
    </cfRule>
  </conditionalFormatting>
  <conditionalFormatting sqref="J3:J33">
    <cfRule type="colorScale" priority="1">
      <colorScale>
        <cfvo type="num" val="0"/>
        <cfvo type="num" val="$J$36"/>
        <cfvo type="num" val="$J$35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6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2" bestFit="1" customWidth="1"/>
    <col min="2" max="2" width="17.85546875" style="2" customWidth="1"/>
    <col min="3" max="10" width="8.7109375" style="4" customWidth="1"/>
    <col min="11" max="13" width="8.7109375" style="2" customWidth="1"/>
    <col min="14" max="14" width="20.7109375" style="4" customWidth="1"/>
    <col min="15" max="15" width="3.5703125" style="4" customWidth="1"/>
    <col min="16" max="16384" width="9.140625" style="4"/>
  </cols>
  <sheetData>
    <row r="1" spans="1:17" ht="15.75" x14ac:dyDescent="0.25">
      <c r="C1" s="3" t="s">
        <v>15</v>
      </c>
      <c r="D1" s="3"/>
    </row>
    <row r="2" spans="1:17" s="10" customFormat="1" ht="115.5" customHeight="1" x14ac:dyDescent="0.25">
      <c r="A2" s="36" t="s">
        <v>22</v>
      </c>
      <c r="B2" s="34" t="s">
        <v>10</v>
      </c>
      <c r="C2" s="7" t="s">
        <v>17</v>
      </c>
      <c r="D2" s="7" t="s">
        <v>25</v>
      </c>
      <c r="E2" s="7" t="s">
        <v>18</v>
      </c>
      <c r="F2" s="7" t="s">
        <v>23</v>
      </c>
      <c r="G2" s="7" t="s">
        <v>20</v>
      </c>
      <c r="H2" s="7" t="s">
        <v>26</v>
      </c>
      <c r="I2" s="7" t="s">
        <v>24</v>
      </c>
      <c r="J2" s="7" t="s">
        <v>19</v>
      </c>
      <c r="K2" s="8" t="s">
        <v>9</v>
      </c>
      <c r="L2" s="8" t="s">
        <v>14</v>
      </c>
      <c r="M2" s="8" t="s">
        <v>16</v>
      </c>
    </row>
    <row r="3" spans="1:17" x14ac:dyDescent="0.25">
      <c r="A3" s="6">
        <v>1</v>
      </c>
      <c r="B3" s="1">
        <v>422451</v>
      </c>
      <c r="C3" s="11">
        <v>2</v>
      </c>
      <c r="D3" s="11">
        <v>4</v>
      </c>
      <c r="E3" s="11">
        <v>3.33</v>
      </c>
      <c r="F3" s="11">
        <v>1</v>
      </c>
      <c r="G3" s="11">
        <v>1.5</v>
      </c>
      <c r="H3" s="11">
        <v>2</v>
      </c>
      <c r="I3" s="11">
        <v>0.75</v>
      </c>
      <c r="J3" s="11">
        <v>4</v>
      </c>
      <c r="K3" s="12">
        <f t="shared" ref="K3:K8" si="0">SUM(C3:J3)</f>
        <v>18.579999999999998</v>
      </c>
      <c r="L3" s="12">
        <f>$L$35-Tabel362623578910[[#This Row],[aantal fouten]]</f>
        <v>29.92</v>
      </c>
      <c r="M3" s="13">
        <f t="shared" ref="M3:M10" si="1">ROUND(IF(($O$3&gt;=1),MIN(($O$3+(($L3*9)/$L$35)),(1+((($L3*9)/$L$35)*2)),(10-(((($L$35-$L3)*9)/$L$35)*0.5))),MAX(($O$3+(($L3*9)/$L$35)),(1+((($L3*9)/$L$35)*0.5)),(10-(((($L$35-$L3)*9)/$L$35)*2)))),1)</f>
        <v>6.2</v>
      </c>
      <c r="N3" s="14" t="s">
        <v>13</v>
      </c>
      <c r="O3" s="12">
        <v>0.6</v>
      </c>
      <c r="P3" s="15"/>
    </row>
    <row r="4" spans="1:17" x14ac:dyDescent="0.25">
      <c r="A4" s="6">
        <v>2</v>
      </c>
      <c r="B4" s="1">
        <v>424109</v>
      </c>
      <c r="C4" s="11">
        <v>4</v>
      </c>
      <c r="D4" s="11">
        <v>3</v>
      </c>
      <c r="E4" s="11">
        <v>2.5</v>
      </c>
      <c r="F4" s="11">
        <v>3</v>
      </c>
      <c r="G4" s="11">
        <v>4</v>
      </c>
      <c r="H4" s="11">
        <v>5</v>
      </c>
      <c r="I4" s="11">
        <v>4</v>
      </c>
      <c r="J4" s="11">
        <v>2</v>
      </c>
      <c r="K4" s="12">
        <f t="shared" si="0"/>
        <v>27.5</v>
      </c>
      <c r="L4" s="12">
        <f>$L$35-Tabel362623578910[[#This Row],[aantal fouten]]</f>
        <v>21</v>
      </c>
      <c r="M4" s="13">
        <f t="shared" si="1"/>
        <v>4.5</v>
      </c>
    </row>
    <row r="5" spans="1:17" x14ac:dyDescent="0.25">
      <c r="A5" s="6">
        <v>3</v>
      </c>
      <c r="B5" s="1">
        <v>424267</v>
      </c>
      <c r="C5" s="11">
        <v>3</v>
      </c>
      <c r="D5" s="11">
        <v>2</v>
      </c>
      <c r="E5" s="11">
        <v>0.5</v>
      </c>
      <c r="F5" s="11">
        <v>1</v>
      </c>
      <c r="G5" s="11">
        <v>3</v>
      </c>
      <c r="H5" s="11">
        <v>1</v>
      </c>
      <c r="I5" s="11">
        <v>0</v>
      </c>
      <c r="J5" s="11">
        <v>3</v>
      </c>
      <c r="K5" s="12">
        <f t="shared" si="0"/>
        <v>13.5</v>
      </c>
      <c r="L5" s="12">
        <f>$L$35-Tabel362623578910[[#This Row],[aantal fouten]]</f>
        <v>35</v>
      </c>
      <c r="M5" s="13">
        <f t="shared" si="1"/>
        <v>7.1</v>
      </c>
      <c r="N5" s="16"/>
    </row>
    <row r="6" spans="1:17" x14ac:dyDescent="0.25">
      <c r="A6" s="6">
        <v>4</v>
      </c>
      <c r="B6" s="1">
        <v>424486</v>
      </c>
      <c r="C6" s="11">
        <v>4</v>
      </c>
      <c r="D6" s="11">
        <v>2</v>
      </c>
      <c r="E6" s="11">
        <v>1.58</v>
      </c>
      <c r="F6" s="11">
        <v>3</v>
      </c>
      <c r="G6" s="11">
        <v>3</v>
      </c>
      <c r="H6" s="11">
        <v>1.25</v>
      </c>
      <c r="I6" s="11">
        <v>3.25</v>
      </c>
      <c r="J6" s="11">
        <v>5</v>
      </c>
      <c r="K6" s="12">
        <f t="shared" si="0"/>
        <v>23.08</v>
      </c>
      <c r="L6" s="12">
        <f>$L$35-Tabel362623578910[[#This Row],[aantal fouten]]</f>
        <v>25.42</v>
      </c>
      <c r="M6" s="13">
        <f t="shared" si="1"/>
        <v>5.3</v>
      </c>
      <c r="O6" s="18">
        <v>0</v>
      </c>
      <c r="P6" s="4" t="s">
        <v>21</v>
      </c>
    </row>
    <row r="7" spans="1:17" x14ac:dyDescent="0.25">
      <c r="A7" s="6">
        <v>5</v>
      </c>
      <c r="B7" s="1">
        <v>424847</v>
      </c>
      <c r="C7" s="11">
        <v>3</v>
      </c>
      <c r="D7" s="11">
        <v>2</v>
      </c>
      <c r="E7" s="11">
        <v>1</v>
      </c>
      <c r="F7" s="11">
        <v>0</v>
      </c>
      <c r="G7" s="11">
        <v>0</v>
      </c>
      <c r="H7" s="11">
        <v>0</v>
      </c>
      <c r="I7" s="11">
        <v>0.75</v>
      </c>
      <c r="J7" s="11">
        <v>2</v>
      </c>
      <c r="K7" s="12">
        <f t="shared" si="0"/>
        <v>8.75</v>
      </c>
      <c r="L7" s="12">
        <f>$L$35-Tabel362623578910[[#This Row],[aantal fouten]]</f>
        <v>39.75</v>
      </c>
      <c r="M7" s="13">
        <f t="shared" si="1"/>
        <v>8</v>
      </c>
      <c r="O7" s="19">
        <v>1</v>
      </c>
      <c r="P7" s="4" t="s">
        <v>2</v>
      </c>
      <c r="Q7" s="20"/>
    </row>
    <row r="8" spans="1:17" x14ac:dyDescent="0.25">
      <c r="A8" s="6">
        <v>6</v>
      </c>
      <c r="B8" s="1">
        <v>424850</v>
      </c>
      <c r="C8" s="11">
        <v>3</v>
      </c>
      <c r="D8" s="11">
        <v>0</v>
      </c>
      <c r="E8" s="11">
        <v>3</v>
      </c>
      <c r="F8" s="11">
        <v>2</v>
      </c>
      <c r="G8" s="11">
        <v>4</v>
      </c>
      <c r="H8" s="11">
        <v>4</v>
      </c>
      <c r="I8" s="11">
        <v>3.5</v>
      </c>
      <c r="J8" s="11">
        <v>5</v>
      </c>
      <c r="K8" s="12">
        <f t="shared" si="0"/>
        <v>24.5</v>
      </c>
      <c r="L8" s="12">
        <f>$L$35-Tabel362623578910[[#This Row],[aantal fouten]]</f>
        <v>24</v>
      </c>
      <c r="M8" s="13">
        <f t="shared" si="1"/>
        <v>5.0999999999999996</v>
      </c>
      <c r="O8" s="21">
        <v>2</v>
      </c>
      <c r="P8" s="4" t="s">
        <v>3</v>
      </c>
    </row>
    <row r="9" spans="1:17" x14ac:dyDescent="0.25">
      <c r="A9" s="6">
        <v>7</v>
      </c>
      <c r="B9" s="1">
        <v>424866</v>
      </c>
      <c r="C9" s="32">
        <v>4</v>
      </c>
      <c r="D9" s="32">
        <v>3</v>
      </c>
      <c r="E9" s="32">
        <v>3.25</v>
      </c>
      <c r="F9" s="32">
        <v>4</v>
      </c>
      <c r="G9" s="32">
        <v>2</v>
      </c>
      <c r="H9" s="32">
        <v>3.5</v>
      </c>
      <c r="I9" s="32">
        <v>2</v>
      </c>
      <c r="J9" s="32">
        <v>4</v>
      </c>
      <c r="K9" s="33">
        <f t="shared" ref="K9:K21" si="2">SUM(C9:J9)</f>
        <v>25.75</v>
      </c>
      <c r="L9" s="33">
        <f>$L$35-Tabel362623578910[[#This Row],[aantal fouten]]</f>
        <v>22.75</v>
      </c>
      <c r="M9" s="13">
        <f t="shared" si="1"/>
        <v>4.8</v>
      </c>
      <c r="O9" s="22">
        <v>3</v>
      </c>
      <c r="P9" s="4" t="s">
        <v>0</v>
      </c>
    </row>
    <row r="10" spans="1:17" x14ac:dyDescent="0.25">
      <c r="A10" s="6">
        <v>8</v>
      </c>
      <c r="B10" s="1">
        <v>424898</v>
      </c>
      <c r="C10" s="11">
        <v>1</v>
      </c>
      <c r="D10" s="11">
        <v>1</v>
      </c>
      <c r="E10" s="11">
        <v>1</v>
      </c>
      <c r="F10" s="11">
        <v>1</v>
      </c>
      <c r="G10" s="11">
        <v>0</v>
      </c>
      <c r="H10" s="11">
        <v>0.5</v>
      </c>
      <c r="I10" s="11">
        <v>0.25</v>
      </c>
      <c r="J10" s="11">
        <v>1</v>
      </c>
      <c r="K10" s="12">
        <f t="shared" si="2"/>
        <v>5.75</v>
      </c>
      <c r="L10" s="12">
        <f>$L$35-Tabel362623578910[[#This Row],[aantal fouten]]</f>
        <v>42.75</v>
      </c>
      <c r="M10" s="13">
        <f t="shared" si="1"/>
        <v>8.5</v>
      </c>
      <c r="O10" s="35"/>
      <c r="P10" s="4" t="s">
        <v>8</v>
      </c>
    </row>
    <row r="11" spans="1:17" x14ac:dyDescent="0.25">
      <c r="A11" s="6">
        <v>9</v>
      </c>
      <c r="B11" s="37">
        <v>424926</v>
      </c>
      <c r="C11" s="30"/>
      <c r="D11" s="30"/>
      <c r="E11" s="30"/>
      <c r="F11" s="30"/>
      <c r="G11" s="30"/>
      <c r="H11" s="30"/>
      <c r="I11" s="30"/>
      <c r="J11" s="30"/>
      <c r="K11" s="12"/>
      <c r="L11" s="12"/>
      <c r="M11" s="13"/>
      <c r="O11" s="23">
        <v>4</v>
      </c>
      <c r="P11" s="4" t="s">
        <v>4</v>
      </c>
    </row>
    <row r="12" spans="1:17" x14ac:dyDescent="0.25">
      <c r="A12" s="6">
        <v>10</v>
      </c>
      <c r="B12" s="1">
        <v>424927</v>
      </c>
      <c r="C12" s="30">
        <v>2</v>
      </c>
      <c r="D12" s="30">
        <v>1</v>
      </c>
      <c r="E12" s="30">
        <v>4.75</v>
      </c>
      <c r="F12" s="30">
        <v>1</v>
      </c>
      <c r="G12" s="30">
        <v>5</v>
      </c>
      <c r="H12" s="30">
        <v>3</v>
      </c>
      <c r="I12" s="30">
        <v>0.75</v>
      </c>
      <c r="J12" s="30">
        <v>3</v>
      </c>
      <c r="K12" s="12">
        <f t="shared" si="2"/>
        <v>20.5</v>
      </c>
      <c r="L12" s="12">
        <f>$L$35-Tabel362623578910[[#This Row],[aantal fouten]]</f>
        <v>28</v>
      </c>
      <c r="M12" s="13">
        <f t="shared" ref="M12:M28" si="3">ROUND(IF(($O$3&gt;=1),MIN(($O$3+(($L12*9)/$L$35)),(1+((($L12*9)/$L$35)*2)),(10-(((($L$35-$L12)*9)/$L$35)*0.5))),MAX(($O$3+(($L12*9)/$L$35)),(1+((($L12*9)/$L$35)*0.5)),(10-(((($L$35-$L12)*9)/$L$35)*2)))),1)</f>
        <v>5.8</v>
      </c>
      <c r="O12" s="24">
        <v>5</v>
      </c>
      <c r="P12" s="4" t="s">
        <v>1</v>
      </c>
    </row>
    <row r="13" spans="1:17" x14ac:dyDescent="0.25">
      <c r="A13" s="6">
        <v>11</v>
      </c>
      <c r="B13" s="1">
        <v>424945</v>
      </c>
      <c r="C13" s="30">
        <v>5</v>
      </c>
      <c r="D13" s="30">
        <v>3</v>
      </c>
      <c r="E13" s="30">
        <v>1.25</v>
      </c>
      <c r="F13" s="30">
        <v>3</v>
      </c>
      <c r="G13" s="30">
        <v>4</v>
      </c>
      <c r="H13" s="30">
        <v>3</v>
      </c>
      <c r="I13" s="30">
        <v>0</v>
      </c>
      <c r="J13" s="30">
        <v>2</v>
      </c>
      <c r="K13" s="12">
        <f t="shared" si="2"/>
        <v>21.25</v>
      </c>
      <c r="L13" s="12">
        <f>$L$35-Tabel362623578910[[#This Row],[aantal fouten]]</f>
        <v>27.25</v>
      </c>
      <c r="M13" s="13">
        <f t="shared" si="3"/>
        <v>5.7</v>
      </c>
      <c r="O13" s="25">
        <v>6</v>
      </c>
      <c r="P13" s="4" t="s">
        <v>6</v>
      </c>
    </row>
    <row r="14" spans="1:17" x14ac:dyDescent="0.25">
      <c r="A14" s="6">
        <v>12</v>
      </c>
      <c r="B14" s="1">
        <v>424954</v>
      </c>
      <c r="C14" s="11">
        <v>0</v>
      </c>
      <c r="D14" s="11">
        <v>1</v>
      </c>
      <c r="E14" s="11">
        <v>3</v>
      </c>
      <c r="F14" s="11">
        <v>0</v>
      </c>
      <c r="G14" s="11">
        <v>3</v>
      </c>
      <c r="H14" s="11">
        <v>0</v>
      </c>
      <c r="I14" s="11">
        <v>4.75</v>
      </c>
      <c r="J14" s="11">
        <v>2</v>
      </c>
      <c r="K14" s="12">
        <f t="shared" si="2"/>
        <v>13.75</v>
      </c>
      <c r="L14" s="12">
        <f>$L$35-Tabel362623578910[[#This Row],[aantal fouten]]</f>
        <v>34.75</v>
      </c>
      <c r="M14" s="13">
        <f t="shared" si="3"/>
        <v>7</v>
      </c>
      <c r="O14" s="26">
        <v>7</v>
      </c>
      <c r="P14" s="4" t="s">
        <v>7</v>
      </c>
    </row>
    <row r="15" spans="1:17" x14ac:dyDescent="0.25">
      <c r="A15" s="6">
        <v>13</v>
      </c>
      <c r="B15" s="1">
        <v>424959</v>
      </c>
      <c r="C15" s="11">
        <v>3</v>
      </c>
      <c r="D15" s="11">
        <v>2</v>
      </c>
      <c r="E15" s="11">
        <v>1.75</v>
      </c>
      <c r="F15" s="11">
        <v>2</v>
      </c>
      <c r="G15" s="11">
        <v>5</v>
      </c>
      <c r="H15" s="11">
        <v>3</v>
      </c>
      <c r="I15" s="11">
        <v>3.25</v>
      </c>
      <c r="J15" s="11">
        <v>5</v>
      </c>
      <c r="K15" s="12">
        <f t="shared" si="2"/>
        <v>25</v>
      </c>
      <c r="L15" s="12">
        <f>$L$35-Tabel362623578910[[#This Row],[aantal fouten]]</f>
        <v>23.5</v>
      </c>
      <c r="M15" s="13">
        <f t="shared" si="3"/>
        <v>5</v>
      </c>
      <c r="O15" s="28">
        <v>10</v>
      </c>
      <c r="P15" s="4" t="s">
        <v>5</v>
      </c>
    </row>
    <row r="16" spans="1:17" x14ac:dyDescent="0.25">
      <c r="A16" s="6">
        <v>14</v>
      </c>
      <c r="B16" s="1">
        <v>424979</v>
      </c>
      <c r="C16" s="11">
        <v>2</v>
      </c>
      <c r="D16" s="11">
        <v>2</v>
      </c>
      <c r="E16" s="11">
        <v>3</v>
      </c>
      <c r="F16" s="11">
        <v>2</v>
      </c>
      <c r="G16" s="11">
        <v>1</v>
      </c>
      <c r="H16" s="11">
        <v>1.5</v>
      </c>
      <c r="I16" s="11">
        <v>0.5</v>
      </c>
      <c r="J16" s="11">
        <v>3</v>
      </c>
      <c r="K16" s="12">
        <f t="shared" si="2"/>
        <v>15</v>
      </c>
      <c r="L16" s="12">
        <f>$L$35-Tabel362623578910[[#This Row],[aantal fouten]]</f>
        <v>33.5</v>
      </c>
      <c r="M16" s="13">
        <f t="shared" si="3"/>
        <v>6.8</v>
      </c>
    </row>
    <row r="17" spans="1:15" x14ac:dyDescent="0.25">
      <c r="A17" s="6">
        <v>15</v>
      </c>
      <c r="B17" s="1">
        <v>424980</v>
      </c>
      <c r="C17" s="30">
        <v>3</v>
      </c>
      <c r="D17" s="30">
        <v>2</v>
      </c>
      <c r="E17" s="30">
        <v>5</v>
      </c>
      <c r="F17" s="30">
        <v>0</v>
      </c>
      <c r="G17" s="30">
        <v>0.5</v>
      </c>
      <c r="H17" s="30">
        <v>0.5</v>
      </c>
      <c r="I17" s="30">
        <v>0.5</v>
      </c>
      <c r="J17" s="30">
        <v>1</v>
      </c>
      <c r="K17" s="12">
        <f t="shared" si="2"/>
        <v>12.5</v>
      </c>
      <c r="L17" s="12">
        <f>$L$35-Tabel362623578910[[#This Row],[aantal fouten]]</f>
        <v>36</v>
      </c>
      <c r="M17" s="13">
        <f t="shared" si="3"/>
        <v>7.3</v>
      </c>
      <c r="O17" s="29"/>
    </row>
    <row r="18" spans="1:15" x14ac:dyDescent="0.25">
      <c r="A18" s="6">
        <v>16</v>
      </c>
      <c r="B18" s="1">
        <v>424991</v>
      </c>
      <c r="C18" s="11">
        <v>3</v>
      </c>
      <c r="D18" s="11">
        <v>0</v>
      </c>
      <c r="E18" s="11">
        <v>1.5</v>
      </c>
      <c r="F18" s="11">
        <v>2</v>
      </c>
      <c r="G18" s="11">
        <v>0.5</v>
      </c>
      <c r="H18" s="11">
        <v>1</v>
      </c>
      <c r="I18" s="11">
        <v>2</v>
      </c>
      <c r="J18" s="11">
        <v>2</v>
      </c>
      <c r="K18" s="12">
        <f t="shared" si="2"/>
        <v>12</v>
      </c>
      <c r="L18" s="12">
        <f>$L$35-Tabel362623578910[[#This Row],[aantal fouten]]</f>
        <v>36.5</v>
      </c>
      <c r="M18" s="13">
        <f t="shared" si="3"/>
        <v>7.4</v>
      </c>
      <c r="O18" s="29"/>
    </row>
    <row r="19" spans="1:15" x14ac:dyDescent="0.25">
      <c r="A19" s="6">
        <v>17</v>
      </c>
      <c r="B19" s="1">
        <v>425013</v>
      </c>
      <c r="C19" s="11">
        <v>1</v>
      </c>
      <c r="D19" s="11">
        <v>0</v>
      </c>
      <c r="E19" s="11">
        <v>0</v>
      </c>
      <c r="F19" s="11">
        <v>1</v>
      </c>
      <c r="G19" s="11">
        <v>3</v>
      </c>
      <c r="H19" s="11">
        <v>1</v>
      </c>
      <c r="I19" s="11">
        <v>1.5</v>
      </c>
      <c r="J19" s="11">
        <v>1</v>
      </c>
      <c r="K19" s="12">
        <f t="shared" si="2"/>
        <v>8.5</v>
      </c>
      <c r="L19" s="12">
        <f>$L$35-Tabel362623578910[[#This Row],[aantal fouten]]</f>
        <v>40</v>
      </c>
      <c r="M19" s="13">
        <f t="shared" si="3"/>
        <v>8</v>
      </c>
      <c r="O19" s="29"/>
    </row>
    <row r="20" spans="1:15" x14ac:dyDescent="0.25">
      <c r="A20" s="6">
        <v>18</v>
      </c>
      <c r="B20" s="1">
        <v>425014</v>
      </c>
      <c r="C20" s="11">
        <v>4</v>
      </c>
      <c r="D20" s="11">
        <v>2</v>
      </c>
      <c r="E20" s="11">
        <v>1</v>
      </c>
      <c r="F20" s="11">
        <v>2</v>
      </c>
      <c r="G20" s="11">
        <v>2</v>
      </c>
      <c r="H20" s="11">
        <v>1.5</v>
      </c>
      <c r="I20" s="11">
        <v>4.75</v>
      </c>
      <c r="J20" s="11">
        <v>2</v>
      </c>
      <c r="K20" s="12">
        <f t="shared" si="2"/>
        <v>19.25</v>
      </c>
      <c r="L20" s="12">
        <f>$L$35-Tabel362623578910[[#This Row],[aantal fouten]]</f>
        <v>29.25</v>
      </c>
      <c r="M20" s="13">
        <f t="shared" si="3"/>
        <v>6</v>
      </c>
      <c r="O20" s="2"/>
    </row>
    <row r="21" spans="1:15" x14ac:dyDescent="0.25">
      <c r="A21" s="6">
        <v>19</v>
      </c>
      <c r="B21" s="1">
        <v>425022</v>
      </c>
      <c r="C21" s="32">
        <v>2</v>
      </c>
      <c r="D21" s="32">
        <v>0</v>
      </c>
      <c r="E21" s="32">
        <v>5</v>
      </c>
      <c r="F21" s="32">
        <v>2.5</v>
      </c>
      <c r="G21" s="32">
        <v>3</v>
      </c>
      <c r="H21" s="32">
        <v>4</v>
      </c>
      <c r="I21" s="32">
        <v>4</v>
      </c>
      <c r="J21" s="32">
        <v>2</v>
      </c>
      <c r="K21" s="12">
        <f t="shared" si="2"/>
        <v>22.5</v>
      </c>
      <c r="L21" s="12">
        <f>$L$35-Tabel362623578910[[#This Row],[aantal fouten]]</f>
        <v>26</v>
      </c>
      <c r="M21" s="13">
        <f t="shared" si="3"/>
        <v>5.4</v>
      </c>
      <c r="O21" s="2"/>
    </row>
    <row r="22" spans="1:15" x14ac:dyDescent="0.25">
      <c r="A22" s="6">
        <v>20</v>
      </c>
      <c r="B22" s="1">
        <v>425049</v>
      </c>
      <c r="C22" s="11">
        <v>1</v>
      </c>
      <c r="D22" s="11">
        <v>3</v>
      </c>
      <c r="E22" s="11">
        <v>5</v>
      </c>
      <c r="F22" s="11">
        <v>2</v>
      </c>
      <c r="G22" s="11">
        <v>1</v>
      </c>
      <c r="H22" s="11">
        <v>2.5</v>
      </c>
      <c r="I22" s="11">
        <v>6</v>
      </c>
      <c r="J22" s="11">
        <v>4</v>
      </c>
      <c r="K22" s="12">
        <f>SUM(C22:J22)</f>
        <v>24.5</v>
      </c>
      <c r="L22" s="12">
        <f>$L$35-Tabel362623578910[[#This Row],[aantal fouten]]</f>
        <v>24</v>
      </c>
      <c r="M22" s="13">
        <f t="shared" si="3"/>
        <v>5.0999999999999996</v>
      </c>
      <c r="O22" s="2"/>
    </row>
    <row r="23" spans="1:15" x14ac:dyDescent="0.25">
      <c r="A23" s="6">
        <v>21</v>
      </c>
      <c r="B23" s="1">
        <v>426233</v>
      </c>
      <c r="C23" s="11">
        <v>2</v>
      </c>
      <c r="D23" s="11">
        <v>1</v>
      </c>
      <c r="E23" s="11">
        <v>2.5</v>
      </c>
      <c r="F23" s="11">
        <v>1</v>
      </c>
      <c r="G23" s="11">
        <v>1.5</v>
      </c>
      <c r="H23" s="11">
        <v>0.25</v>
      </c>
      <c r="I23" s="11">
        <v>1.5</v>
      </c>
      <c r="J23" s="11">
        <v>2</v>
      </c>
      <c r="K23" s="12">
        <f>SUM(C23:J23)</f>
        <v>11.75</v>
      </c>
      <c r="L23" s="12">
        <f>$L$35-Tabel362623578910[[#This Row],[aantal fouten]]</f>
        <v>36.75</v>
      </c>
      <c r="M23" s="13">
        <f t="shared" si="3"/>
        <v>7.4</v>
      </c>
      <c r="O23" s="2"/>
    </row>
    <row r="24" spans="1:15" x14ac:dyDescent="0.25">
      <c r="A24" s="6">
        <v>22</v>
      </c>
      <c r="B24" s="1">
        <v>426483</v>
      </c>
      <c r="C24" s="11">
        <v>4</v>
      </c>
      <c r="D24" s="11">
        <v>1</v>
      </c>
      <c r="E24" s="11">
        <v>0.25</v>
      </c>
      <c r="F24" s="11">
        <v>1</v>
      </c>
      <c r="G24" s="11">
        <v>0</v>
      </c>
      <c r="H24" s="11">
        <v>1</v>
      </c>
      <c r="I24" s="11">
        <v>0.75</v>
      </c>
      <c r="J24" s="11">
        <v>3</v>
      </c>
      <c r="K24" s="12">
        <f>SUM(C24:J24)</f>
        <v>11</v>
      </c>
      <c r="L24" s="12">
        <f>$L$35-Tabel362623578910[[#This Row],[aantal fouten]]</f>
        <v>37.5</v>
      </c>
      <c r="M24" s="13">
        <f t="shared" si="3"/>
        <v>7.6</v>
      </c>
      <c r="O24" s="2"/>
    </row>
    <row r="25" spans="1:15" x14ac:dyDescent="0.25">
      <c r="A25" s="6">
        <v>23</v>
      </c>
      <c r="B25" s="1">
        <v>427218</v>
      </c>
      <c r="C25" s="30">
        <v>3</v>
      </c>
      <c r="D25" s="30">
        <v>2</v>
      </c>
      <c r="E25" s="30">
        <v>3</v>
      </c>
      <c r="F25" s="30">
        <v>1</v>
      </c>
      <c r="G25" s="30">
        <v>3</v>
      </c>
      <c r="H25" s="30">
        <v>1</v>
      </c>
      <c r="I25" s="30">
        <v>1.25</v>
      </c>
      <c r="J25" s="30">
        <v>4</v>
      </c>
      <c r="K25" s="12">
        <f>SUM(C25:J25)</f>
        <v>18.25</v>
      </c>
      <c r="L25" s="12">
        <f>$L$35-Tabel362623578910[[#This Row],[aantal fouten]]</f>
        <v>30.25</v>
      </c>
      <c r="M25" s="13">
        <f t="shared" si="3"/>
        <v>6.2</v>
      </c>
      <c r="O25" s="2"/>
    </row>
    <row r="26" spans="1:15" x14ac:dyDescent="0.25">
      <c r="A26" s="6">
        <v>24</v>
      </c>
      <c r="B26" s="1">
        <v>427349</v>
      </c>
      <c r="C26" s="11">
        <v>3</v>
      </c>
      <c r="D26" s="11">
        <v>1</v>
      </c>
      <c r="E26" s="11">
        <v>2.25</v>
      </c>
      <c r="F26" s="11">
        <v>1</v>
      </c>
      <c r="G26" s="11">
        <v>4</v>
      </c>
      <c r="H26" s="11">
        <v>1</v>
      </c>
      <c r="I26" s="11">
        <v>2.75</v>
      </c>
      <c r="J26" s="11">
        <v>1</v>
      </c>
      <c r="K26" s="12">
        <f>SUM(C26:J26)</f>
        <v>16</v>
      </c>
      <c r="L26" s="12">
        <f>$L$35-Tabel362623578910[[#This Row],[aantal fouten]]</f>
        <v>32.5</v>
      </c>
      <c r="M26" s="13">
        <f t="shared" si="3"/>
        <v>6.6</v>
      </c>
      <c r="O26" s="2"/>
    </row>
    <row r="27" spans="1:15" x14ac:dyDescent="0.25">
      <c r="A27" s="6">
        <v>25</v>
      </c>
      <c r="B27" s="1">
        <v>427472</v>
      </c>
      <c r="C27" s="11">
        <v>2</v>
      </c>
      <c r="D27" s="11">
        <v>1</v>
      </c>
      <c r="E27" s="11">
        <v>1.5</v>
      </c>
      <c r="F27" s="11">
        <v>2</v>
      </c>
      <c r="G27" s="11">
        <v>4</v>
      </c>
      <c r="H27" s="11">
        <v>3</v>
      </c>
      <c r="I27" s="11">
        <v>1</v>
      </c>
      <c r="J27" s="11">
        <v>2</v>
      </c>
      <c r="K27" s="12">
        <f t="shared" ref="K27:K33" si="4">SUM(C27:J27)</f>
        <v>16.5</v>
      </c>
      <c r="L27" s="12">
        <f>$L$35-Tabel362623578910[[#This Row],[aantal fouten]]</f>
        <v>32</v>
      </c>
      <c r="M27" s="13">
        <f t="shared" si="3"/>
        <v>6.5</v>
      </c>
      <c r="O27" s="2"/>
    </row>
    <row r="28" spans="1:15" x14ac:dyDescent="0.25">
      <c r="A28" s="6">
        <v>26</v>
      </c>
      <c r="B28" s="1">
        <v>427530</v>
      </c>
      <c r="C28" s="11">
        <v>2</v>
      </c>
      <c r="D28" s="11">
        <v>3</v>
      </c>
      <c r="E28" s="11">
        <v>0.33</v>
      </c>
      <c r="F28" s="11">
        <v>1</v>
      </c>
      <c r="G28" s="11">
        <v>3</v>
      </c>
      <c r="H28" s="11">
        <v>5</v>
      </c>
      <c r="I28" s="11">
        <v>0</v>
      </c>
      <c r="J28" s="11">
        <v>3</v>
      </c>
      <c r="K28" s="12">
        <f t="shared" si="4"/>
        <v>17.329999999999998</v>
      </c>
      <c r="L28" s="12">
        <f>$L$35-Tabel362623578910[[#This Row],[aantal fouten]]</f>
        <v>31.17</v>
      </c>
      <c r="M28" s="13">
        <f t="shared" si="3"/>
        <v>6.4</v>
      </c>
      <c r="O28" s="2"/>
    </row>
    <row r="29" spans="1:15" x14ac:dyDescent="0.25">
      <c r="A29" s="6">
        <v>27</v>
      </c>
      <c r="B29" s="1">
        <v>427738</v>
      </c>
      <c r="C29" s="11"/>
      <c r="D29" s="11">
        <v>1</v>
      </c>
      <c r="E29" s="11">
        <v>1</v>
      </c>
      <c r="F29" s="11">
        <v>3</v>
      </c>
      <c r="G29" s="11">
        <v>5</v>
      </c>
      <c r="H29" s="11">
        <v>2</v>
      </c>
      <c r="I29" s="11">
        <v>2.5</v>
      </c>
      <c r="J29" s="11">
        <v>5</v>
      </c>
      <c r="K29" s="12">
        <f t="shared" si="4"/>
        <v>19.5</v>
      </c>
      <c r="L29" s="12">
        <f>$L$35-Tabel362623578910[[#This Row],[aantal fouten]]</f>
        <v>29</v>
      </c>
      <c r="M29" s="13">
        <v>5.5</v>
      </c>
      <c r="O29" s="2"/>
    </row>
    <row r="30" spans="1:15" x14ac:dyDescent="0.25">
      <c r="A30" s="6">
        <v>28</v>
      </c>
      <c r="B30" s="1">
        <v>427763</v>
      </c>
      <c r="C30" s="38">
        <v>2</v>
      </c>
      <c r="D30" s="38">
        <v>3</v>
      </c>
      <c r="E30" s="38">
        <v>2</v>
      </c>
      <c r="F30" s="38">
        <v>1</v>
      </c>
      <c r="G30" s="38">
        <v>4</v>
      </c>
      <c r="H30" s="38">
        <v>0</v>
      </c>
      <c r="I30" s="38">
        <v>3.5</v>
      </c>
      <c r="J30" s="38">
        <v>3</v>
      </c>
      <c r="K30" s="39">
        <f>SUM(C30:J30)</f>
        <v>18.5</v>
      </c>
      <c r="L30" s="39">
        <f>$L$35-Tabel362623578910[[#This Row],[aantal fouten]]</f>
        <v>30</v>
      </c>
      <c r="M30" s="13">
        <f>ROUND(IF(($O$3&gt;=1),MIN(($O$3+(($L30*9)/$L$35)),(1+((($L30*9)/$L$35)*2)),(10-(((($L$35-$L30)*9)/$L$35)*0.5))),MAX(($O$3+(($L30*9)/$L$35)),(1+((($L30*9)/$L$35)*0.5)),(10-(((($L$35-$L30)*9)/$L$35)*2)))),1)</f>
        <v>6.2</v>
      </c>
      <c r="O30" s="2"/>
    </row>
    <row r="31" spans="1:15" x14ac:dyDescent="0.25">
      <c r="A31" s="6">
        <v>29</v>
      </c>
      <c r="B31" s="1">
        <v>427956</v>
      </c>
      <c r="C31" s="11">
        <v>3</v>
      </c>
      <c r="D31" s="11">
        <v>1</v>
      </c>
      <c r="E31" s="11">
        <v>4.5</v>
      </c>
      <c r="F31" s="11">
        <v>3</v>
      </c>
      <c r="G31" s="11">
        <v>4</v>
      </c>
      <c r="H31" s="11">
        <v>1.5</v>
      </c>
      <c r="I31" s="11">
        <v>1.5</v>
      </c>
      <c r="J31" s="11">
        <v>1</v>
      </c>
      <c r="K31" s="12">
        <f t="shared" si="4"/>
        <v>19.5</v>
      </c>
      <c r="L31" s="12">
        <f>$L$35-Tabel362623578910[[#This Row],[aantal fouten]]</f>
        <v>29</v>
      </c>
      <c r="M31" s="13">
        <f>ROUND(IF(($O$3&gt;=1),MIN(($O$3+(($L31*9)/$L$35)),(1+((($L31*9)/$L$35)*2)),(10-(((($L$35-$L31)*9)/$L$35)*0.5))),MAX(($O$3+(($L31*9)/$L$35)),(1+((($L31*9)/$L$35)*0.5)),(10-(((($L$35-$L31)*9)/$L$35)*2)))),1)</f>
        <v>6</v>
      </c>
      <c r="O31" s="2"/>
    </row>
    <row r="32" spans="1:15" x14ac:dyDescent="0.25">
      <c r="A32" s="6">
        <v>30</v>
      </c>
      <c r="B32" s="1">
        <v>431088</v>
      </c>
      <c r="C32" s="11">
        <v>3</v>
      </c>
      <c r="D32" s="11">
        <v>4</v>
      </c>
      <c r="E32" s="11">
        <v>2.25</v>
      </c>
      <c r="F32" s="11">
        <v>2</v>
      </c>
      <c r="G32" s="11">
        <v>1</v>
      </c>
      <c r="H32" s="11">
        <v>1.5</v>
      </c>
      <c r="I32" s="11">
        <v>2.5</v>
      </c>
      <c r="J32" s="11">
        <v>1</v>
      </c>
      <c r="K32" s="12">
        <f t="shared" si="4"/>
        <v>17.25</v>
      </c>
      <c r="L32" s="12">
        <f>$L$35-Tabel362623578910[[#This Row],[aantal fouten]]</f>
        <v>31.25</v>
      </c>
      <c r="M32" s="13">
        <f>ROUND(IF(($O$3&gt;=1),MIN(($O$3+(($L32*9)/$L$35)),(1+((($L32*9)/$L$35)*2)),(10-(((($L$35-$L32)*9)/$L$35)*0.5))),MAX(($O$3+(($L32*9)/$L$35)),(1+((($L32*9)/$L$35)*0.5)),(10-(((($L$35-$L32)*9)/$L$35)*2)))),1)</f>
        <v>6.4</v>
      </c>
      <c r="O32" s="2"/>
    </row>
    <row r="33" spans="1:16" x14ac:dyDescent="0.25">
      <c r="A33" s="6">
        <v>31</v>
      </c>
      <c r="B33" s="1">
        <v>433130</v>
      </c>
      <c r="C33" s="11">
        <v>2</v>
      </c>
      <c r="D33" s="11">
        <v>4</v>
      </c>
      <c r="E33" s="11">
        <v>2.25</v>
      </c>
      <c r="F33" s="11">
        <v>1</v>
      </c>
      <c r="G33" s="11">
        <v>1.5</v>
      </c>
      <c r="H33" s="11">
        <v>0.5</v>
      </c>
      <c r="I33" s="11">
        <v>4</v>
      </c>
      <c r="J33" s="11">
        <v>3</v>
      </c>
      <c r="K33" s="12">
        <f t="shared" si="4"/>
        <v>18.25</v>
      </c>
      <c r="L33" s="12">
        <f>$L$35-Tabel362623578910[[#This Row],[aantal fouten]]</f>
        <v>30.25</v>
      </c>
      <c r="M33" s="13">
        <f>ROUND(IF(($O$3&gt;=1),MIN(($O$3+(($L33*9)/$L$35)),(1+((($L33*9)/$L$35)*2)),(10-(((($L$35-$L33)*9)/$L$35)*0.5))),MAX(($O$3+(($L33*9)/$L$35)),(1+((($L33*9)/$L$35)*0.5)),(10-(((($L$35-$L33)*9)/$L$35)*2)))),1)</f>
        <v>6.2</v>
      </c>
      <c r="O33" s="2"/>
    </row>
    <row r="34" spans="1:16" x14ac:dyDescent="0.25">
      <c r="B34" s="16" t="s">
        <v>12</v>
      </c>
      <c r="C34" s="12">
        <f t="shared" ref="C34:M34" si="5">AVERAGE(C3:C33)</f>
        <v>2.6206896551724137</v>
      </c>
      <c r="D34" s="12">
        <f t="shared" si="5"/>
        <v>1.8333333333333333</v>
      </c>
      <c r="E34" s="12">
        <f t="shared" si="5"/>
        <v>2.3079999999999998</v>
      </c>
      <c r="F34" s="12">
        <f t="shared" si="5"/>
        <v>1.65</v>
      </c>
      <c r="G34" s="12">
        <f t="shared" si="5"/>
        <v>2.5499999999999998</v>
      </c>
      <c r="H34" s="12">
        <f t="shared" si="5"/>
        <v>1.8333333333333333</v>
      </c>
      <c r="I34" s="12">
        <f t="shared" si="5"/>
        <v>2.125</v>
      </c>
      <c r="J34" s="12">
        <f t="shared" si="5"/>
        <v>2.7</v>
      </c>
      <c r="K34" s="12">
        <f t="shared" si="5"/>
        <v>17.533000000000001</v>
      </c>
      <c r="L34" s="12">
        <f t="shared" si="5"/>
        <v>30.966999999999999</v>
      </c>
      <c r="M34" s="12">
        <f t="shared" si="5"/>
        <v>6.3333333333333321</v>
      </c>
      <c r="O34" s="2"/>
    </row>
    <row r="35" spans="1:16" x14ac:dyDescent="0.25">
      <c r="B35" s="16" t="s">
        <v>11</v>
      </c>
      <c r="C35" s="2">
        <v>6</v>
      </c>
      <c r="D35" s="2">
        <v>4</v>
      </c>
      <c r="E35" s="2">
        <v>6</v>
      </c>
      <c r="F35" s="2">
        <v>5</v>
      </c>
      <c r="G35" s="2">
        <v>5</v>
      </c>
      <c r="H35" s="2">
        <v>5</v>
      </c>
      <c r="I35" s="2">
        <v>9.5</v>
      </c>
      <c r="J35" s="2">
        <v>8</v>
      </c>
      <c r="K35" s="2">
        <f>SUM(C35:J35)</f>
        <v>48.5</v>
      </c>
      <c r="L35" s="2">
        <f>SUM(C35:J35)</f>
        <v>48.5</v>
      </c>
      <c r="M35" s="2">
        <v>10</v>
      </c>
    </row>
    <row r="36" spans="1:16" x14ac:dyDescent="0.25">
      <c r="C36" s="31">
        <f>C35/3</f>
        <v>2</v>
      </c>
      <c r="D36" s="31">
        <f t="shared" ref="D36:J36" si="6">D35/3</f>
        <v>1.3333333333333333</v>
      </c>
      <c r="E36" s="31">
        <f t="shared" si="6"/>
        <v>2</v>
      </c>
      <c r="F36" s="31">
        <f t="shared" si="6"/>
        <v>1.6666666666666667</v>
      </c>
      <c r="G36" s="31">
        <f t="shared" si="6"/>
        <v>1.6666666666666667</v>
      </c>
      <c r="H36" s="31">
        <f t="shared" si="6"/>
        <v>1.6666666666666667</v>
      </c>
      <c r="I36" s="31">
        <f t="shared" si="6"/>
        <v>3.1666666666666665</v>
      </c>
      <c r="J36" s="31">
        <f t="shared" si="6"/>
        <v>2.6666666666666665</v>
      </c>
      <c r="O36" s="19"/>
    </row>
    <row r="37" spans="1:16" x14ac:dyDescent="0.25">
      <c r="O37" s="21"/>
    </row>
    <row r="38" spans="1:16" x14ac:dyDescent="0.25">
      <c r="O38" s="22"/>
    </row>
    <row r="39" spans="1:16" x14ac:dyDescent="0.25">
      <c r="O39" s="23"/>
    </row>
    <row r="40" spans="1:16" x14ac:dyDescent="0.25">
      <c r="O40" s="24"/>
    </row>
    <row r="41" spans="1:16" x14ac:dyDescent="0.25">
      <c r="O41" s="25"/>
    </row>
    <row r="42" spans="1:16" x14ac:dyDescent="0.25">
      <c r="O42" s="26"/>
    </row>
    <row r="43" spans="1:16" x14ac:dyDescent="0.25">
      <c r="O43" s="27"/>
    </row>
    <row r="44" spans="1:16" x14ac:dyDescent="0.25">
      <c r="O44" s="28"/>
    </row>
    <row r="45" spans="1:16" x14ac:dyDescent="0.25">
      <c r="O45" s="29"/>
    </row>
    <row r="46" spans="1:16" x14ac:dyDescent="0.25">
      <c r="P46" s="2"/>
    </row>
  </sheetData>
  <conditionalFormatting sqref="O6:O9 O17:O19 O11:O15">
    <cfRule type="colorScale" priority="11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11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O36:O45">
    <cfRule type="colorScale" priority="20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0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1 C33">
    <cfRule type="colorScale" priority="24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25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220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:D31 D33">
    <cfRule type="colorScale" priority="23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22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I31 I33">
    <cfRule type="colorScale" priority="20">
      <colorScale>
        <cfvo type="num" val="0"/>
        <cfvo type="num" val="$I$36"/>
        <cfvo type="num" val="$I$35"/>
        <color rgb="FF00B050"/>
        <color rgb="FFFFFF00"/>
        <color rgb="FFFF0000"/>
      </colorScale>
    </cfRule>
    <cfRule type="colorScale" priority="226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227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228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3:J31 J33">
    <cfRule type="colorScale" priority="19">
      <colorScale>
        <cfvo type="num" val="0"/>
        <cfvo type="num" val="$J$36"/>
        <cfvo type="num" val="$J$35"/>
        <color rgb="FF00B050"/>
        <color rgb="FFFFFF00"/>
        <color rgb="FFFF0000"/>
      </colorScale>
    </cfRule>
    <cfRule type="colorScale" priority="232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3:H33 E3:H31">
    <cfRule type="colorScale" priority="21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2">
    <cfRule type="colorScale" priority="11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12">
      <colorScale>
        <cfvo type="num" val="0"/>
        <cfvo type="num" val="$C$36"/>
        <cfvo type="num" val="$C$35"/>
        <color rgb="FF00B050"/>
        <color rgb="FFFFFF00"/>
        <color rgb="FFFF0000"/>
      </colorScale>
    </cfRule>
    <cfRule type="colorScale" priority="13">
      <colorScale>
        <cfvo type="num" val="0"/>
        <cfvo type="percent" val="33.299999999999997"/>
        <cfvo type="num" val="6"/>
        <color rgb="FF00B050"/>
        <color rgb="FFFFFF00"/>
        <color rgb="FFFF0000"/>
      </colorScale>
    </cfRule>
  </conditionalFormatting>
  <conditionalFormatting sqref="D32">
    <cfRule type="colorScale" priority="10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1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2">
    <cfRule type="colorScale" priority="7">
      <colorScale>
        <cfvo type="num" val="0"/>
        <cfvo type="num" val="$I$36"/>
        <cfvo type="num" val="$I$35"/>
        <color rgb="FF00B050"/>
        <color rgb="FFFFFF00"/>
        <color rgb="FFFF0000"/>
      </colorScale>
    </cfRule>
    <cfRule type="colorScale" priority="15">
      <colorScale>
        <cfvo type="num" val="0"/>
        <cfvo type="percent" val="33.299999999999997"/>
        <cfvo type="num" val="9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9.5"/>
        <color rgb="FF00B050"/>
        <color rgb="FFFFFF00"/>
        <color rgb="FFFF0000"/>
      </colorScale>
    </cfRule>
    <cfRule type="colorScale" priority="17">
      <colorScale>
        <cfvo type="num" val="0"/>
        <cfvo type="percent" val="33.299999999999997"/>
        <cfvo type="num" val="&quot;9.5&quot;"/>
        <color rgb="FF00B050"/>
        <color rgb="FFFFFF00"/>
        <color rgb="FFFF0000"/>
      </colorScale>
    </cfRule>
  </conditionalFormatting>
  <conditionalFormatting sqref="J32">
    <cfRule type="colorScale" priority="6">
      <colorScale>
        <cfvo type="num" val="0"/>
        <cfvo type="num" val="$J$36"/>
        <cfvo type="num" val="$J$35"/>
        <color rgb="FF00B050"/>
        <color rgb="FFFFFF00"/>
        <color rgb="FFFF0000"/>
      </colorScale>
    </cfRule>
    <cfRule type="colorScale" priority="18">
      <colorScale>
        <cfvo type="num" val="0"/>
        <cfvo type="percent" val="33.299999999999997"/>
        <cfvo type="num" val="8"/>
        <color rgb="FF00B050"/>
        <color rgb="FFFFFF00"/>
        <color rgb="FFFF0000"/>
      </colorScale>
    </cfRule>
  </conditionalFormatting>
  <conditionalFormatting sqref="E32:H32">
    <cfRule type="colorScale" priority="8">
      <colorScale>
        <cfvo type="num" val="0"/>
        <cfvo type="num" val="$D$36"/>
        <cfvo type="num" val="$D$35"/>
        <color rgb="FF00B050"/>
        <color rgb="FFFFFF00"/>
        <color rgb="FFFF0000"/>
      </colorScale>
    </cfRule>
    <cfRule type="colorScale" priority="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:E33">
    <cfRule type="colorScale" priority="5">
      <colorScale>
        <cfvo type="num" val="0"/>
        <cfvo type="num" val="$C$36"/>
        <cfvo type="num" val="$C$35"/>
        <color rgb="FF00B050"/>
        <color rgb="FFFFFF00"/>
        <color rgb="FFFF0000"/>
      </colorScale>
    </cfRule>
  </conditionalFormatting>
  <conditionalFormatting sqref="D3:D33">
    <cfRule type="colorScale" priority="4">
      <colorScale>
        <cfvo type="num" val="0"/>
        <cfvo type="num" val="$D$36"/>
        <cfvo type="num" val="$D$35"/>
        <color rgb="FF00B050"/>
        <color rgb="FFFFFF00"/>
        <color rgb="FFFF0000"/>
      </colorScale>
    </cfRule>
  </conditionalFormatting>
  <conditionalFormatting sqref="F3:H33">
    <cfRule type="colorScale" priority="3">
      <colorScale>
        <cfvo type="num" val="0"/>
        <cfvo type="num" val="$F$36"/>
        <cfvo type="num" val="$F$35"/>
        <color rgb="FF00B050"/>
        <color rgb="FFFFFF00"/>
        <color rgb="FFFF0000"/>
      </colorScale>
    </cfRule>
  </conditionalFormatting>
  <conditionalFormatting sqref="I9:I33">
    <cfRule type="colorScale" priority="2">
      <colorScale>
        <cfvo type="num" val="0"/>
        <cfvo type="num" val="$I$36"/>
        <cfvo type="num" val="$I$35"/>
        <color rgb="FF00B050"/>
        <color rgb="FFFFFF00"/>
        <color rgb="FFFF0000"/>
      </colorScale>
    </cfRule>
  </conditionalFormatting>
  <conditionalFormatting sqref="J9:J33">
    <cfRule type="colorScale" priority="1">
      <colorScale>
        <cfvo type="num" val="0"/>
        <cfvo type="num" val="$J$36"/>
        <cfvo type="num" val="$J$35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Eindtoets hfd 5</vt:lpstr>
      <vt:lpstr>Kijk- en luistertoets</vt:lpstr>
      <vt:lpstr>Eindtoets hfd 3</vt:lpstr>
      <vt:lpstr>Werkwoordentoets</vt:lpstr>
      <vt:lpstr>Eindtoets hfd 2</vt:lpstr>
      <vt:lpstr>Eindtoets hfd 1</vt:lpstr>
    </vt:vector>
  </TitlesOfParts>
  <Company>Oostvaarders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dronkerss</dc:creator>
  <cp:lastModifiedBy>Sander</cp:lastModifiedBy>
  <cp:lastPrinted>2020-03-12T09:26:00Z</cp:lastPrinted>
  <dcterms:created xsi:type="dcterms:W3CDTF">2009-09-21T14:06:06Z</dcterms:created>
  <dcterms:modified xsi:type="dcterms:W3CDTF">2020-03-12T19:05:47Z</dcterms:modified>
</cp:coreProperties>
</file>