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SKSTATION\Share\Website\Frans op het OVC\cijfers\"/>
    </mc:Choice>
  </mc:AlternateContent>
  <xr:revisionPtr revIDLastSave="0" documentId="13_ncr:1_{39C74521-3FE7-4FE5-8B5C-C0731E14901F}" xr6:coauthVersionLast="44" xr6:coauthVersionMax="45" xr10:uidLastSave="{00000000-0000-0000-0000-000000000000}"/>
  <bookViews>
    <workbookView xWindow="-120" yWindow="-120" windowWidth="29040" windowHeight="15840" tabRatio="927" xr2:uid="{00000000-000D-0000-FFFF-FFFF00000000}"/>
  </bookViews>
  <sheets>
    <sheet name="Eindtoets hfd 5" sheetId="18" r:id="rId1"/>
    <sheet name="Kijk- en luistertoets" sheetId="17" r:id="rId2"/>
    <sheet name="Eindtoets hfd 3" sheetId="15" r:id="rId3"/>
    <sheet name="Werkwoordentoets" sheetId="14" r:id="rId4"/>
    <sheet name="Eindtoets hfd 2" sheetId="13" r:id="rId5"/>
    <sheet name="Eindtoets hfd 1" sheetId="12" r:id="rId6"/>
  </sheets>
  <definedNames>
    <definedName name="_xlnm._FilterDatabase" localSheetId="5" hidden="1">'Eindtoets hfd 1'!$A$2:$M$32</definedName>
    <definedName name="_xlnm._FilterDatabase" localSheetId="4" hidden="1">'Eindtoets hfd 2'!$A$2:$M$32</definedName>
    <definedName name="_xlnm._FilterDatabase" localSheetId="2" hidden="1">'Eindtoets hfd 3'!$A$2:$M$32</definedName>
    <definedName name="_xlnm._FilterDatabase" localSheetId="0" hidden="1">'Eindtoets hfd 5'!$A$2:$M$32</definedName>
    <definedName name="_xlnm._FilterDatabase" localSheetId="1" hidden="1">'Kijk- en luistertoets'!$A$2:$G$32</definedName>
    <definedName name="_xlnm._FilterDatabase" localSheetId="3" hidden="1">Werkwoordentoets!$A$2:$O$32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" i="18" l="1"/>
  <c r="K5" i="18"/>
  <c r="L5" i="18" s="1"/>
  <c r="K6" i="18"/>
  <c r="K7" i="18"/>
  <c r="K8" i="18"/>
  <c r="K9" i="18"/>
  <c r="K10" i="18"/>
  <c r="K11" i="18"/>
  <c r="K12" i="18"/>
  <c r="K14" i="18"/>
  <c r="K15" i="18"/>
  <c r="K16" i="18"/>
  <c r="K18" i="18"/>
  <c r="K19" i="18"/>
  <c r="K20" i="18"/>
  <c r="K21" i="18"/>
  <c r="K22" i="18"/>
  <c r="K23" i="18"/>
  <c r="L23" i="18" s="1"/>
  <c r="K24" i="18"/>
  <c r="K25" i="18"/>
  <c r="K26" i="18"/>
  <c r="K27" i="18"/>
  <c r="K28" i="18"/>
  <c r="K29" i="18"/>
  <c r="K30" i="18"/>
  <c r="J35" i="18"/>
  <c r="I35" i="18"/>
  <c r="H35" i="18"/>
  <c r="G35" i="18"/>
  <c r="F35" i="18"/>
  <c r="E35" i="18"/>
  <c r="D35" i="18"/>
  <c r="C35" i="18"/>
  <c r="L34" i="18"/>
  <c r="L10" i="18" s="1"/>
  <c r="K34" i="18"/>
  <c r="J33" i="18"/>
  <c r="I33" i="18"/>
  <c r="H33" i="18"/>
  <c r="G33" i="18"/>
  <c r="F33" i="18"/>
  <c r="E33" i="18"/>
  <c r="D33" i="18"/>
  <c r="C33" i="18"/>
  <c r="K32" i="18"/>
  <c r="K31" i="18"/>
  <c r="K3" i="18"/>
  <c r="L12" i="18" l="1"/>
  <c r="L4" i="18"/>
  <c r="L29" i="18"/>
  <c r="L21" i="18"/>
  <c r="L26" i="18"/>
  <c r="L28" i="18"/>
  <c r="L20" i="18"/>
  <c r="L25" i="18"/>
  <c r="M25" i="18" s="1"/>
  <c r="L27" i="18"/>
  <c r="L19" i="18"/>
  <c r="L9" i="18"/>
  <c r="L24" i="18"/>
  <c r="L18" i="18"/>
  <c r="L8" i="18"/>
  <c r="L22" i="18"/>
  <c r="L14" i="18"/>
  <c r="M14" i="18" s="1"/>
  <c r="L16" i="18"/>
  <c r="L7" i="18"/>
  <c r="L11" i="18"/>
  <c r="L6" i="18"/>
  <c r="M6" i="18" s="1"/>
  <c r="L15" i="18"/>
  <c r="K33" i="18"/>
  <c r="M20" i="18"/>
  <c r="N20" i="18" s="1"/>
  <c r="L30" i="18"/>
  <c r="M30" i="18" s="1"/>
  <c r="N30" i="18" s="1"/>
  <c r="L31" i="18"/>
  <c r="L3" i="18"/>
  <c r="M3" i="18" s="1"/>
  <c r="L32" i="18"/>
  <c r="M32" i="18" s="1"/>
  <c r="N32" i="18" s="1"/>
  <c r="E17" i="17"/>
  <c r="E18" i="17"/>
  <c r="E19" i="17"/>
  <c r="E20" i="17"/>
  <c r="E21" i="17"/>
  <c r="E22" i="17"/>
  <c r="E23" i="17"/>
  <c r="E6" i="17"/>
  <c r="M16" i="18" l="1"/>
  <c r="N16" i="18" s="1"/>
  <c r="M10" i="18"/>
  <c r="N10" i="18" s="1"/>
  <c r="M26" i="18"/>
  <c r="N26" i="18" s="1"/>
  <c r="M5" i="18"/>
  <c r="N5" i="18" s="1"/>
  <c r="M23" i="18"/>
  <c r="N23" i="18" s="1"/>
  <c r="M12" i="18"/>
  <c r="N12" i="18" s="1"/>
  <c r="M27" i="18"/>
  <c r="N27" i="18" s="1"/>
  <c r="M15" i="18"/>
  <c r="N15" i="18" s="1"/>
  <c r="M31" i="18"/>
  <c r="M22" i="18"/>
  <c r="N22" i="18" s="1"/>
  <c r="M7" i="18"/>
  <c r="N7" i="18" s="1"/>
  <c r="M19" i="18"/>
  <c r="N19" i="18" s="1"/>
  <c r="M18" i="18"/>
  <c r="N18" i="18" s="1"/>
  <c r="L33" i="18"/>
  <c r="M4" i="18"/>
  <c r="N4" i="18" s="1"/>
  <c r="M24" i="18"/>
  <c r="M9" i="18"/>
  <c r="N9" i="18" s="1"/>
  <c r="M21" i="18"/>
  <c r="N21" i="18" s="1"/>
  <c r="M11" i="18"/>
  <c r="N11" i="18" s="1"/>
  <c r="M28" i="18"/>
  <c r="N28" i="18" s="1"/>
  <c r="M29" i="18"/>
  <c r="N29" i="18" s="1"/>
  <c r="M8" i="18"/>
  <c r="N8" i="18" s="1"/>
  <c r="K20" i="15"/>
  <c r="M33" i="18" l="1"/>
  <c r="N33" i="18"/>
  <c r="K17" i="15"/>
  <c r="K30" i="15"/>
  <c r="K32" i="15"/>
  <c r="E4" i="17" l="1"/>
  <c r="E5" i="17"/>
  <c r="E7" i="17"/>
  <c r="E8" i="17"/>
  <c r="E9" i="17"/>
  <c r="E10" i="17"/>
  <c r="E11" i="17"/>
  <c r="E12" i="17"/>
  <c r="E14" i="17"/>
  <c r="E15" i="17"/>
  <c r="E16" i="17"/>
  <c r="E25" i="17"/>
  <c r="E26" i="17"/>
  <c r="E27" i="17"/>
  <c r="E28" i="17"/>
  <c r="E29" i="17"/>
  <c r="E30" i="17"/>
  <c r="E32" i="17"/>
  <c r="D35" i="17" l="1"/>
  <c r="C35" i="17"/>
  <c r="F34" i="17"/>
  <c r="F7" i="17" s="1"/>
  <c r="G7" i="17" s="1"/>
  <c r="E34" i="17"/>
  <c r="D33" i="17"/>
  <c r="C33" i="17"/>
  <c r="F16" i="17" l="1"/>
  <c r="G16" i="17" s="1"/>
  <c r="F29" i="17"/>
  <c r="G29" i="17" s="1"/>
  <c r="F30" i="17"/>
  <c r="G30" i="17" s="1"/>
  <c r="F25" i="17"/>
  <c r="G25" i="17" s="1"/>
  <c r="F4" i="17"/>
  <c r="G4" i="17" s="1"/>
  <c r="F8" i="17"/>
  <c r="G8" i="17" s="1"/>
  <c r="F5" i="17"/>
  <c r="G5" i="17" s="1"/>
  <c r="F32" i="17"/>
  <c r="G32" i="17" s="1"/>
  <c r="F20" i="17"/>
  <c r="G20" i="17" s="1"/>
  <c r="F21" i="17"/>
  <c r="G21" i="17" s="1"/>
  <c r="F19" i="17"/>
  <c r="G19" i="17" s="1"/>
  <c r="F18" i="17"/>
  <c r="G18" i="17" s="1"/>
  <c r="F17" i="17"/>
  <c r="F23" i="17"/>
  <c r="F22" i="17"/>
  <c r="F6" i="17"/>
  <c r="F10" i="17"/>
  <c r="G10" i="17" s="1"/>
  <c r="F9" i="17"/>
  <c r="G9" i="17" s="1"/>
  <c r="F15" i="17"/>
  <c r="G15" i="17" s="1"/>
  <c r="F26" i="17"/>
  <c r="G26" i="17" s="1"/>
  <c r="F27" i="17"/>
  <c r="G27" i="17" s="1"/>
  <c r="F11" i="17"/>
  <c r="G11" i="17" s="1"/>
  <c r="F12" i="17"/>
  <c r="G12" i="17" s="1"/>
  <c r="F28" i="17"/>
  <c r="G28" i="17" s="1"/>
  <c r="F14" i="17"/>
  <c r="G14" i="17" s="1"/>
  <c r="E33" i="17"/>
  <c r="G33" i="17" l="1"/>
  <c r="F33" i="17"/>
  <c r="M20" i="14"/>
  <c r="K5" i="13" l="1"/>
  <c r="K6" i="13"/>
  <c r="K7" i="13"/>
  <c r="K8" i="13"/>
  <c r="K16" i="15" l="1"/>
  <c r="K18" i="15"/>
  <c r="K19" i="15"/>
  <c r="K21" i="15"/>
  <c r="K22" i="15"/>
  <c r="K23" i="15"/>
  <c r="K24" i="15"/>
  <c r="K26" i="15"/>
  <c r="K27" i="15"/>
  <c r="K28" i="15"/>
  <c r="K29" i="15"/>
  <c r="K31" i="15"/>
  <c r="K4" i="15" l="1"/>
  <c r="K5" i="15"/>
  <c r="K7" i="15"/>
  <c r="K8" i="15"/>
  <c r="K9" i="15"/>
  <c r="K10" i="15"/>
  <c r="K11" i="15"/>
  <c r="J35" i="15"/>
  <c r="I35" i="15"/>
  <c r="H35" i="15"/>
  <c r="G35" i="15"/>
  <c r="F35" i="15"/>
  <c r="E35" i="15"/>
  <c r="D35" i="15"/>
  <c r="C35" i="15"/>
  <c r="L34" i="15"/>
  <c r="L20" i="15" s="1"/>
  <c r="K34" i="15"/>
  <c r="J33" i="15"/>
  <c r="I33" i="15"/>
  <c r="H33" i="15"/>
  <c r="G33" i="15"/>
  <c r="F33" i="15"/>
  <c r="E33" i="15"/>
  <c r="D33" i="15"/>
  <c r="C33" i="15"/>
  <c r="K15" i="15"/>
  <c r="K12" i="15"/>
  <c r="K3" i="15"/>
  <c r="L32" i="15" l="1"/>
  <c r="L30" i="15"/>
  <c r="L17" i="15"/>
  <c r="L21" i="15"/>
  <c r="M21" i="15" s="1"/>
  <c r="L3" i="15"/>
  <c r="M3" i="15" s="1"/>
  <c r="L10" i="15"/>
  <c r="M10" i="15" s="1"/>
  <c r="L12" i="15"/>
  <c r="M12" i="15" s="1"/>
  <c r="L19" i="15"/>
  <c r="M19" i="15" s="1"/>
  <c r="L27" i="15"/>
  <c r="M27" i="15" s="1"/>
  <c r="L28" i="15"/>
  <c r="M28" i="15" s="1"/>
  <c r="L29" i="15"/>
  <c r="M29" i="15" s="1"/>
  <c r="L9" i="15"/>
  <c r="M9" i="15" s="1"/>
  <c r="L7" i="15"/>
  <c r="M7" i="15" s="1"/>
  <c r="L8" i="15"/>
  <c r="M8" i="15" s="1"/>
  <c r="L22" i="15"/>
  <c r="M22" i="15" s="1"/>
  <c r="L31" i="15"/>
  <c r="M31" i="15" s="1"/>
  <c r="L15" i="15"/>
  <c r="M15" i="15" s="1"/>
  <c r="L23" i="15"/>
  <c r="M23" i="15" s="1"/>
  <c r="L16" i="15"/>
  <c r="M16" i="15" s="1"/>
  <c r="L24" i="15"/>
  <c r="M24" i="15" s="1"/>
  <c r="L5" i="15"/>
  <c r="M5" i="15" s="1"/>
  <c r="L4" i="15"/>
  <c r="M4" i="15" s="1"/>
  <c r="L18" i="15"/>
  <c r="M18" i="15" s="1"/>
  <c r="L26" i="15"/>
  <c r="M26" i="15" s="1"/>
  <c r="L11" i="15"/>
  <c r="M11" i="15" s="1"/>
  <c r="K33" i="15"/>
  <c r="M26" i="14"/>
  <c r="M17" i="14"/>
  <c r="M19" i="14"/>
  <c r="M25" i="14"/>
  <c r="M3" i="14"/>
  <c r="L33" i="15" l="1"/>
  <c r="M33" i="15"/>
  <c r="L34" i="13"/>
  <c r="K32" i="13"/>
  <c r="L6" i="13" l="1"/>
  <c r="M6" i="13" s="1"/>
  <c r="L7" i="13"/>
  <c r="M7" i="13" s="1"/>
  <c r="L8" i="13"/>
  <c r="L5" i="13"/>
  <c r="L32" i="13"/>
  <c r="K34" i="13"/>
  <c r="K17" i="13"/>
  <c r="M32" i="14" l="1"/>
  <c r="M21" i="14"/>
  <c r="M22" i="14"/>
  <c r="M23" i="14"/>
  <c r="M24" i="14"/>
  <c r="M27" i="14"/>
  <c r="M28" i="14"/>
  <c r="M29" i="14"/>
  <c r="M30" i="14"/>
  <c r="M4" i="14"/>
  <c r="M5" i="14"/>
  <c r="M6" i="14"/>
  <c r="M7" i="14"/>
  <c r="M8" i="14"/>
  <c r="M9" i="14"/>
  <c r="M10" i="14"/>
  <c r="M11" i="14"/>
  <c r="M12" i="14"/>
  <c r="M14" i="14"/>
  <c r="M15" i="14"/>
  <c r="M16" i="14"/>
  <c r="M18" i="14"/>
  <c r="D33" i="14"/>
  <c r="E33" i="14"/>
  <c r="F33" i="14"/>
  <c r="G33" i="14"/>
  <c r="H33" i="14"/>
  <c r="I33" i="14"/>
  <c r="J33" i="14"/>
  <c r="K33" i="14"/>
  <c r="L33" i="14"/>
  <c r="D35" i="14"/>
  <c r="E35" i="14"/>
  <c r="F35" i="14"/>
  <c r="G35" i="14"/>
  <c r="H35" i="14"/>
  <c r="I35" i="14"/>
  <c r="J35" i="14"/>
  <c r="K35" i="14"/>
  <c r="L35" i="14"/>
  <c r="C35" i="14" l="1"/>
  <c r="N34" i="14"/>
  <c r="M34" i="14"/>
  <c r="C33" i="14"/>
  <c r="M31" i="14"/>
  <c r="M33" i="14"/>
  <c r="N30" i="14" l="1"/>
  <c r="O30" i="14" s="1"/>
  <c r="N20" i="14"/>
  <c r="O20" i="14" s="1"/>
  <c r="N31" i="14"/>
  <c r="O31" i="14" s="1"/>
  <c r="N19" i="14"/>
  <c r="O19" i="14" s="1"/>
  <c r="N26" i="14"/>
  <c r="O26" i="14" s="1"/>
  <c r="N3" i="14"/>
  <c r="O3" i="14" s="1"/>
  <c r="N25" i="14"/>
  <c r="O25" i="14" s="1"/>
  <c r="N17" i="14"/>
  <c r="O17" i="14" s="1"/>
  <c r="N12" i="14"/>
  <c r="O12" i="14" s="1"/>
  <c r="N27" i="14"/>
  <c r="O27" i="14" s="1"/>
  <c r="N11" i="14"/>
  <c r="O11" i="14" s="1"/>
  <c r="N29" i="14"/>
  <c r="O29" i="14" s="1"/>
  <c r="N14" i="14"/>
  <c r="O14" i="14" s="1"/>
  <c r="N28" i="14"/>
  <c r="O28" i="14" s="1"/>
  <c r="N15" i="14"/>
  <c r="O15" i="14" s="1"/>
  <c r="N18" i="14"/>
  <c r="O18" i="14" s="1"/>
  <c r="N22" i="14"/>
  <c r="O22" i="14" s="1"/>
  <c r="N16" i="14"/>
  <c r="O16" i="14" s="1"/>
  <c r="N5" i="14"/>
  <c r="O5" i="14" s="1"/>
  <c r="N24" i="14"/>
  <c r="O24" i="14" s="1"/>
  <c r="N32" i="14"/>
  <c r="O32" i="14" s="1"/>
  <c r="N8" i="14"/>
  <c r="O8" i="14" s="1"/>
  <c r="N4" i="14"/>
  <c r="O4" i="14" s="1"/>
  <c r="N7" i="14"/>
  <c r="O7" i="14" s="1"/>
  <c r="N21" i="14"/>
  <c r="O21" i="14" s="1"/>
  <c r="N23" i="14"/>
  <c r="O23" i="14" s="1"/>
  <c r="N9" i="14"/>
  <c r="O9" i="14" s="1"/>
  <c r="N6" i="14"/>
  <c r="O6" i="14" s="1"/>
  <c r="N10" i="14"/>
  <c r="O10" i="14" s="1"/>
  <c r="N33" i="14" l="1"/>
  <c r="K21" i="12"/>
  <c r="O33" i="14" l="1"/>
  <c r="K21" i="13"/>
  <c r="J35" i="13" l="1"/>
  <c r="I35" i="13"/>
  <c r="H35" i="13"/>
  <c r="G35" i="13"/>
  <c r="F35" i="13"/>
  <c r="E35" i="13"/>
  <c r="D35" i="13"/>
  <c r="C35" i="13"/>
  <c r="J33" i="13"/>
  <c r="I33" i="13"/>
  <c r="H33" i="13"/>
  <c r="G33" i="13"/>
  <c r="F33" i="13"/>
  <c r="E33" i="13"/>
  <c r="D33" i="13"/>
  <c r="C33" i="13"/>
  <c r="K31" i="13"/>
  <c r="K30" i="13"/>
  <c r="K29" i="13"/>
  <c r="K27" i="13"/>
  <c r="K26" i="13"/>
  <c r="K25" i="13"/>
  <c r="K24" i="13"/>
  <c r="K23" i="13"/>
  <c r="K22" i="13"/>
  <c r="K20" i="13"/>
  <c r="K19" i="13"/>
  <c r="K18" i="13"/>
  <c r="K16" i="13"/>
  <c r="K15" i="13"/>
  <c r="K14" i="13"/>
  <c r="L14" i="13" s="1"/>
  <c r="M14" i="13" s="1"/>
  <c r="K12" i="13"/>
  <c r="K11" i="13"/>
  <c r="K10" i="13"/>
  <c r="K9" i="13"/>
  <c r="K4" i="13"/>
  <c r="K3" i="13"/>
  <c r="L21" i="13" l="1"/>
  <c r="M21" i="13" s="1"/>
  <c r="H21" i="17" s="1"/>
  <c r="L17" i="13"/>
  <c r="L4" i="13"/>
  <c r="M4" i="13" s="1"/>
  <c r="L16" i="13"/>
  <c r="M16" i="13" s="1"/>
  <c r="L30" i="13"/>
  <c r="M30" i="13" s="1"/>
  <c r="L11" i="13"/>
  <c r="M11" i="13" s="1"/>
  <c r="L18" i="13"/>
  <c r="M18" i="13" s="1"/>
  <c r="L23" i="13"/>
  <c r="M23" i="13" s="1"/>
  <c r="L25" i="13"/>
  <c r="M25" i="13" s="1"/>
  <c r="L10" i="13"/>
  <c r="M10" i="13" s="1"/>
  <c r="L29" i="13"/>
  <c r="M29" i="13" s="1"/>
  <c r="L19" i="13"/>
  <c r="M19" i="13" s="1"/>
  <c r="L26" i="13"/>
  <c r="M26" i="13" s="1"/>
  <c r="L3" i="13"/>
  <c r="M3" i="13" s="1"/>
  <c r="L9" i="13"/>
  <c r="M9" i="13" s="1"/>
  <c r="L15" i="13"/>
  <c r="M15" i="13" s="1"/>
  <c r="L20" i="13"/>
  <c r="M20" i="13" s="1"/>
  <c r="L27" i="13"/>
  <c r="M27" i="13" s="1"/>
  <c r="L31" i="13"/>
  <c r="M31" i="13" s="1"/>
  <c r="L22" i="13"/>
  <c r="M22" i="13" s="1"/>
  <c r="L12" i="13"/>
  <c r="M12" i="13" s="1"/>
  <c r="L24" i="13"/>
  <c r="M24" i="13" s="1"/>
  <c r="K33" i="13"/>
  <c r="K4" i="12"/>
  <c r="K5" i="12"/>
  <c r="K6" i="12"/>
  <c r="K7" i="12"/>
  <c r="K8" i="12"/>
  <c r="K9" i="12"/>
  <c r="K10" i="12"/>
  <c r="K11" i="12"/>
  <c r="K12" i="12"/>
  <c r="K14" i="12"/>
  <c r="K15" i="12"/>
  <c r="K16" i="12"/>
  <c r="K17" i="12"/>
  <c r="K18" i="12"/>
  <c r="K19" i="12"/>
  <c r="K20" i="12"/>
  <c r="K22" i="12"/>
  <c r="K23" i="12"/>
  <c r="K24" i="12"/>
  <c r="K25" i="12"/>
  <c r="K26" i="12"/>
  <c r="K27" i="12"/>
  <c r="K28" i="12"/>
  <c r="K29" i="12"/>
  <c r="K30" i="12"/>
  <c r="K31" i="12"/>
  <c r="P21" i="14" l="1"/>
  <c r="N21" i="15"/>
  <c r="L33" i="13"/>
  <c r="M33" i="13"/>
  <c r="K32" i="12"/>
  <c r="K3" i="12"/>
  <c r="D35" i="12" l="1"/>
  <c r="E35" i="12"/>
  <c r="F35" i="12"/>
  <c r="G35" i="12"/>
  <c r="H35" i="12"/>
  <c r="I35" i="12"/>
  <c r="J35" i="12"/>
  <c r="C35" i="12"/>
  <c r="D33" i="12" l="1"/>
  <c r="E33" i="12"/>
  <c r="F33" i="12"/>
  <c r="G33" i="12"/>
  <c r="H33" i="12"/>
  <c r="I33" i="12"/>
  <c r="J33" i="12"/>
  <c r="K34" i="12" l="1"/>
  <c r="L34" i="12"/>
  <c r="L21" i="12" s="1"/>
  <c r="N21" i="13" s="1"/>
  <c r="L14" i="12" l="1"/>
  <c r="M14" i="12" s="1"/>
  <c r="P14" i="14" s="1"/>
  <c r="L17" i="12"/>
  <c r="M17" i="12" s="1"/>
  <c r="L28" i="12"/>
  <c r="M28" i="12" s="1"/>
  <c r="L6" i="12"/>
  <c r="M6" i="12" s="1"/>
  <c r="L7" i="12"/>
  <c r="M7" i="12" s="1"/>
  <c r="L19" i="12"/>
  <c r="M19" i="12" s="1"/>
  <c r="L16" i="12"/>
  <c r="M16" i="12" s="1"/>
  <c r="L15" i="12"/>
  <c r="M15" i="12" s="1"/>
  <c r="L25" i="12"/>
  <c r="M25" i="12" s="1"/>
  <c r="P25" i="14" s="1"/>
  <c r="L10" i="12"/>
  <c r="M10" i="12" s="1"/>
  <c r="L24" i="12"/>
  <c r="M24" i="12" s="1"/>
  <c r="L23" i="12"/>
  <c r="M23" i="12" s="1"/>
  <c r="L31" i="12"/>
  <c r="M31" i="12" s="1"/>
  <c r="L5" i="12"/>
  <c r="M5" i="12" s="1"/>
  <c r="L18" i="12"/>
  <c r="M18" i="12" s="1"/>
  <c r="L30" i="12"/>
  <c r="M30" i="12" s="1"/>
  <c r="L22" i="12"/>
  <c r="M22" i="12" s="1"/>
  <c r="L9" i="12"/>
  <c r="M9" i="12" s="1"/>
  <c r="L12" i="12"/>
  <c r="M12" i="12" s="1"/>
  <c r="L29" i="12"/>
  <c r="M29" i="12" s="1"/>
  <c r="L26" i="12"/>
  <c r="M26" i="12" s="1"/>
  <c r="L4" i="12"/>
  <c r="M4" i="12" s="1"/>
  <c r="L20" i="12"/>
  <c r="M20" i="12" s="1"/>
  <c r="L8" i="12"/>
  <c r="M8" i="12" s="1"/>
  <c r="L11" i="12"/>
  <c r="M11" i="12" s="1"/>
  <c r="L27" i="12"/>
  <c r="M27" i="12" s="1"/>
  <c r="L32" i="12"/>
  <c r="M32" i="12" s="1"/>
  <c r="L3" i="12"/>
  <c r="M3" i="12" s="1"/>
  <c r="P30" i="14" l="1"/>
  <c r="H30" i="17"/>
  <c r="N30" i="15"/>
  <c r="H16" i="17"/>
  <c r="N16" i="15"/>
  <c r="P16" i="14"/>
  <c r="P4" i="14"/>
  <c r="H4" i="17"/>
  <c r="N4" i="15"/>
  <c r="N5" i="13"/>
  <c r="N5" i="15"/>
  <c r="H5" i="17"/>
  <c r="P5" i="14"/>
  <c r="P19" i="14"/>
  <c r="H19" i="17"/>
  <c r="N19" i="15"/>
  <c r="N20" i="13"/>
  <c r="P20" i="14"/>
  <c r="N20" i="15"/>
  <c r="H20" i="17"/>
  <c r="P18" i="14"/>
  <c r="H18" i="17"/>
  <c r="N18" i="15"/>
  <c r="N26" i="15"/>
  <c r="H26" i="17"/>
  <c r="P26" i="14"/>
  <c r="N31" i="15"/>
  <c r="P31" i="14"/>
  <c r="N7" i="13"/>
  <c r="H7" i="17"/>
  <c r="P7" i="14"/>
  <c r="N7" i="15"/>
  <c r="P15" i="14"/>
  <c r="H15" i="17"/>
  <c r="N15" i="15"/>
  <c r="N6" i="13"/>
  <c r="P6" i="14"/>
  <c r="N12" i="15"/>
  <c r="P12" i="14"/>
  <c r="H12" i="17"/>
  <c r="N24" i="15"/>
  <c r="P24" i="14"/>
  <c r="N28" i="15"/>
  <c r="P28" i="14"/>
  <c r="H28" i="17"/>
  <c r="N8" i="13"/>
  <c r="P8" i="14"/>
  <c r="N8" i="15"/>
  <c r="H8" i="17"/>
  <c r="P29" i="14"/>
  <c r="H29" i="17"/>
  <c r="N29" i="15"/>
  <c r="H32" i="17"/>
  <c r="P32" i="14"/>
  <c r="N32" i="15"/>
  <c r="H27" i="17"/>
  <c r="N27" i="15"/>
  <c r="P27" i="14"/>
  <c r="H9" i="17"/>
  <c r="N9" i="15"/>
  <c r="P9" i="14"/>
  <c r="H10" i="17"/>
  <c r="N10" i="15"/>
  <c r="P10" i="14"/>
  <c r="N17" i="15"/>
  <c r="P17" i="14"/>
  <c r="H17" i="17"/>
  <c r="N3" i="15"/>
  <c r="P3" i="14"/>
  <c r="N23" i="15"/>
  <c r="P23" i="14"/>
  <c r="H23" i="17"/>
  <c r="P11" i="14"/>
  <c r="N11" i="15"/>
  <c r="H11" i="17"/>
  <c r="H22" i="17"/>
  <c r="P22" i="14"/>
  <c r="N22" i="15"/>
  <c r="N19" i="13"/>
  <c r="N26" i="13"/>
  <c r="N3" i="13"/>
  <c r="N17" i="13"/>
  <c r="N25" i="13"/>
  <c r="N30" i="13"/>
  <c r="N15" i="13"/>
  <c r="N18" i="13"/>
  <c r="N4" i="13"/>
  <c r="N16" i="13"/>
  <c r="N31" i="13"/>
  <c r="N29" i="13"/>
  <c r="N23" i="13"/>
  <c r="N12" i="13"/>
  <c r="N24" i="13"/>
  <c r="N28" i="13"/>
  <c r="N32" i="13"/>
  <c r="N9" i="13"/>
  <c r="N10" i="13"/>
  <c r="N27" i="13"/>
  <c r="N11" i="13"/>
  <c r="N22" i="13"/>
  <c r="N14" i="13"/>
  <c r="C33" i="12"/>
  <c r="H33" i="17" l="1"/>
  <c r="N33" i="15"/>
  <c r="N33" i="13"/>
  <c r="P33" i="14"/>
  <c r="K33" i="12"/>
  <c r="L33" i="12" l="1"/>
  <c r="M33" i="12" l="1"/>
</calcChain>
</file>

<file path=xl/sharedStrings.xml><?xml version="1.0" encoding="utf-8"?>
<sst xmlns="http://schemas.openxmlformats.org/spreadsheetml/2006/main" count="178" uniqueCount="64">
  <si>
    <t>voldoende</t>
  </si>
  <si>
    <t>onvoldoende</t>
  </si>
  <si>
    <t>goed</t>
  </si>
  <si>
    <t>ruim voldoende</t>
  </si>
  <si>
    <t>bijna voldoende</t>
  </si>
  <si>
    <t>zeer slecht</t>
  </si>
  <si>
    <t>zeer onvoldoende</t>
  </si>
  <si>
    <t>slecht</t>
  </si>
  <si>
    <t>net voldoende</t>
  </si>
  <si>
    <t>aantal fouten</t>
  </si>
  <si>
    <t>leerlingnummer</t>
  </si>
  <si>
    <t>maximaal te behalen:</t>
  </si>
  <si>
    <t>gemiddelde:</t>
  </si>
  <si>
    <t>normeringsterm:</t>
  </si>
  <si>
    <t>aantal punten</t>
  </si>
  <si>
    <t>Eindtoets hoofdstuk 1</t>
  </si>
  <si>
    <t>cijfer toets 1</t>
  </si>
  <si>
    <t>luisteren</t>
  </si>
  <si>
    <t>vocabulaire NF</t>
  </si>
  <si>
    <t>lezen</t>
  </si>
  <si>
    <t>werkwoorden als partir</t>
  </si>
  <si>
    <t>uitmuntend</t>
  </si>
  <si>
    <t>het bezittelijk vnw.</t>
  </si>
  <si>
    <t>phrases-clés / schrijven</t>
  </si>
  <si>
    <t>vocabulaire FN</t>
  </si>
  <si>
    <t>regelmatige ww. op -er, -ir en -re + wederk. ww.</t>
  </si>
  <si>
    <t>3H.fa2</t>
  </si>
  <si>
    <t>Eindtoets hoofdstuk 2</t>
  </si>
  <si>
    <t>het pers. vnw. als meew. vw</t>
  </si>
  <si>
    <t>de passé composé</t>
  </si>
  <si>
    <t>phrases-clés</t>
  </si>
  <si>
    <t>cijfer toets 2</t>
  </si>
  <si>
    <t>versie B</t>
  </si>
  <si>
    <t>het werkwoord (de-/re-)venir</t>
  </si>
  <si>
    <r>
      <t>1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rapportcijfer</t>
    </r>
  </si>
  <si>
    <t>Werkwoordentoets</t>
  </si>
  <si>
    <t>regel: présent</t>
  </si>
  <si>
    <t>présent (regelmatige)</t>
  </si>
  <si>
    <t>présent (onregelmatig)</t>
  </si>
  <si>
    <t>regel : impératif</t>
  </si>
  <si>
    <t>impératif</t>
  </si>
  <si>
    <t>regel : passé composé</t>
  </si>
  <si>
    <t>passé composé (regelmatig)</t>
  </si>
  <si>
    <t>passé composé (onregelmatig)</t>
  </si>
  <si>
    <t>regel : futur proche</t>
  </si>
  <si>
    <t>futur proche</t>
  </si>
  <si>
    <t>cijfer werkwoordentoets</t>
  </si>
  <si>
    <t>gemiddelde cijfer</t>
  </si>
  <si>
    <t>de futur simple</t>
  </si>
  <si>
    <t>het werkwoord connaître</t>
  </si>
  <si>
    <t>vraagzinnen</t>
  </si>
  <si>
    <t>cijfer toets 3</t>
  </si>
  <si>
    <t>Eindtoets hoofdstuk 3</t>
  </si>
  <si>
    <t>Cito Kijk- en luistertoets  KBL</t>
  </si>
  <si>
    <t>cijfer kijk- en luistertoets</t>
  </si>
  <si>
    <t>Kijkdeel</t>
  </si>
  <si>
    <t>Luisterdeel</t>
  </si>
  <si>
    <t>*</t>
  </si>
  <si>
    <t>inhaaltoets: kijkdeel 16 pt, videodeel 14 pt (max. 30 pt)</t>
  </si>
  <si>
    <t>Eindtoets hoofdstuk 5</t>
  </si>
  <si>
    <t>cijfer toets 5</t>
  </si>
  <si>
    <t>l'imparfait</t>
  </si>
  <si>
    <t>het werkwoord mettre</t>
  </si>
  <si>
    <t>het bijvoeglijk naamwoord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</si>
</sst>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4" x14ac:knownFonts="1"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rgb="FF00B050"/>
      <name val="Calibri"/>
      <family val="2"/>
    </font>
    <font>
      <sz val="11"/>
      <color rgb="FF7ABB33"/>
      <name val="Calibri"/>
      <family val="2"/>
    </font>
    <font>
      <sz val="11"/>
      <color rgb="FFA0D565"/>
      <name val="Calibri"/>
      <family val="2"/>
    </font>
    <font>
      <sz val="11"/>
      <color rgb="FFCCFF33"/>
      <name val="Calibri"/>
      <family val="2"/>
    </font>
    <font>
      <sz val="11"/>
      <color rgb="FFFBE333"/>
      <name val="Calibri"/>
      <family val="2"/>
    </font>
    <font>
      <sz val="11"/>
      <color rgb="FFFFCC00"/>
      <name val="Calibri"/>
      <family val="2"/>
    </font>
    <font>
      <sz val="11"/>
      <color rgb="FFFF9933"/>
      <name val="Calibri"/>
      <family val="2"/>
    </font>
    <font>
      <sz val="11"/>
      <color rgb="FFFF6600"/>
      <name val="Calibri"/>
      <family val="2"/>
    </font>
    <font>
      <sz val="11"/>
      <color rgb="FFFF4B21"/>
      <name val="Calibri"/>
      <family val="2"/>
    </font>
    <font>
      <sz val="11"/>
      <color rgb="FFFF33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textRotation="90" wrapText="1"/>
    </xf>
    <xf numFmtId="0" fontId="8" fillId="0" borderId="1" xfId="0" applyFont="1" applyBorder="1" applyAlignment="1">
      <alignment horizontal="center" textRotation="90" wrapText="1"/>
    </xf>
    <xf numFmtId="0" fontId="7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/>
    <xf numFmtId="0" fontId="3" fillId="0" borderId="0" xfId="0" applyFont="1" applyAlignment="1">
      <alignment horizontal="right"/>
    </xf>
    <xf numFmtId="164" fontId="10" fillId="0" borderId="0" xfId="0" applyNumberFormat="1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0" fontId="3" fillId="2" borderId="0" xfId="0" applyFont="1" applyFill="1"/>
    <xf numFmtId="0" fontId="2" fillId="0" borderId="0" xfId="0" applyFont="1" applyAlignment="1">
      <alignment horizontal="center"/>
    </xf>
    <xf numFmtId="0" fontId="25" fillId="0" borderId="0" xfId="0" applyFont="1"/>
    <xf numFmtId="164" fontId="26" fillId="0" borderId="0" xfId="0" applyNumberFormat="1" applyFont="1" applyAlignment="1">
      <alignment horizontal="center"/>
    </xf>
    <xf numFmtId="0" fontId="27" fillId="0" borderId="0" xfId="0" applyFont="1"/>
    <xf numFmtId="164" fontId="29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center" textRotation="90" wrapText="1"/>
    </xf>
    <xf numFmtId="0" fontId="5" fillId="0" borderId="0" xfId="0" applyFont="1" applyAlignment="1">
      <alignment horizontal="center" textRotation="90" wrapText="1"/>
    </xf>
    <xf numFmtId="2" fontId="29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164" fontId="32" fillId="0" borderId="0" xfId="0" applyNumberFormat="1" applyFont="1" applyAlignment="1">
      <alignment horizontal="left"/>
    </xf>
    <xf numFmtId="164" fontId="33" fillId="0" borderId="0" xfId="0" applyNumberFormat="1" applyFont="1" applyAlignment="1">
      <alignment horizontal="left"/>
    </xf>
    <xf numFmtId="0" fontId="33" fillId="0" borderId="0" xfId="0" applyFont="1" applyAlignment="1">
      <alignment horizontal="right"/>
    </xf>
    <xf numFmtId="164" fontId="5" fillId="0" borderId="0" xfId="0" applyNumberFormat="1" applyFont="1" applyFill="1" applyAlignment="1">
      <alignment horizontal="center"/>
    </xf>
    <xf numFmtId="0" fontId="33" fillId="0" borderId="0" xfId="0" applyFont="1"/>
  </cellXfs>
  <cellStyles count="3">
    <cellStyle name="Normal 2" xfId="1" xr:uid="{00000000-0005-0000-0000-000000000000}"/>
    <cellStyle name="Standaard" xfId="0" builtinId="0"/>
    <cellStyle name="Standaard 2" xfId="2" xr:uid="{00000000-0005-0000-0000-000002000000}"/>
  </cellStyles>
  <dxfs count="9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</dxfs>
  <tableStyles count="0" defaultTableStyle="TableStyleMedium9" defaultPivotStyle="PivotStyleLight16"/>
  <colors>
    <mruColors>
      <color rgb="FF7ABB33"/>
      <color rgb="FF76B531"/>
      <color rgb="FF74B230"/>
      <color rgb="FF72AF2F"/>
      <color rgb="FFFBE333"/>
      <color rgb="FFA0D565"/>
      <color rgb="FFFBE121"/>
      <color rgb="FFFADD06"/>
      <color rgb="FF89CC40"/>
      <color rgb="FFB1EF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DF984A6-1E8F-4933-946C-19D8DCDF2C73}" name="Tabel362623578910245" displayName="Tabel362623578910245" ref="A2:N32" insertRowShift="1" totalsRowShown="0" headerRowDxfId="15" dataDxfId="14">
  <autoFilter ref="A2:N32" xr:uid="{00000000-0009-0000-0100-000001000000}"/>
  <sortState xmlns:xlrd2="http://schemas.microsoft.com/office/spreadsheetml/2017/richdata2" ref="A3:M32">
    <sortCondition ref="B3"/>
  </sortState>
  <tableColumns count="14">
    <tableColumn id="1" xr3:uid="{670A6A44-8C18-4F69-AA52-207E3A3BC55D}" name="3H.fa2" dataDxfId="13"/>
    <tableColumn id="2" xr3:uid="{9D985E1A-92E9-486C-8C56-4BF9076CA7B9}" name="leerlingnummer" dataDxfId="0"/>
    <tableColumn id="3" xr3:uid="{52D202DE-FC03-4D04-95F3-D991968CF696}" name="luisteren" dataDxfId="12"/>
    <tableColumn id="11" xr3:uid="{CFF9E2F3-BD4A-4B57-8050-DBC4BB74F95B}" name="vocabulaire FN" dataDxfId="11"/>
    <tableColumn id="14" xr3:uid="{1AD86C81-EC93-4775-9E56-1E3C18B5C299}" name="vocabulaire NF" dataDxfId="10"/>
    <tableColumn id="5" xr3:uid="{1BF2E846-5E62-453F-B345-6F0317056EA1}" name="l'imparfait" dataDxfId="9"/>
    <tableColumn id="12" xr3:uid="{4E918438-A408-4144-AE96-4A335714D654}" name="het werkwoord mettre" dataDxfId="8"/>
    <tableColumn id="13" xr3:uid="{B702EE2A-9A6C-4C1C-9334-38851F599BC7}" name="het bijvoeglijk naamwoord" dataDxfId="7"/>
    <tableColumn id="7" xr3:uid="{B74F3340-A84A-4418-AF9B-6BB142E943C6}" name="phrases-clés" dataDxfId="6"/>
    <tableColumn id="8" xr3:uid="{F4FFA5C0-3197-4553-BA70-CA19FEE3F7AE}" name="lezen" dataDxfId="5"/>
    <tableColumn id="24" xr3:uid="{FA1D5A84-95C0-48DF-8601-8E8E838484FA}" name="aantal fouten" dataDxfId="4">
      <calculatedColumnFormula>SUM(C3:J3)</calculatedColumnFormula>
    </tableColumn>
    <tableColumn id="10" xr3:uid="{033056C1-3403-4ECC-B654-284D464A631E}" name="aantal punten" dataDxfId="3">
      <calculatedColumnFormula>$L$34-Tabel362623578910245[[#This Row],[aantal fouten]]</calculatedColumnFormula>
    </tableColumn>
    <tableColumn id="9" xr3:uid="{EA1734BF-E89B-4249-A7B6-EA2098C61BF9}" name="cijfer toets 5" dataDxfId="2">
      <calculatedColumnFormula>ROUND(IF(($Q$3&gt;=1),MIN(($Q$3+(($L3*9)/$L$34)),(1+((($L3*9)/$L$34)*2)),(10-(((($L$34-$L3)*9)/$L$34)*0.5))),MAX(($Q$3+(($L3*9)/$L$34)),(1+((($L3*9)/$L$34)*0.5)),(10-(((($L$34-$L3)*9)/$L$34)*2)))),1)</calculatedColumnFormula>
    </tableColumn>
    <tableColumn id="4" xr3:uid="{E2236036-4993-4CED-A152-1CBE84E3895E}" name="gemiddelde cijfer" dataDxfId="1">
      <calculatedColumnFormula>(Tabel362623578910245[[#This Row],[cijfer toets 5]]+Tabel362623578910246[[#This Row],[cijfer kijk- en luistertoets]]+Tabel36262357891024[[#This Row],[cijfer toets 3]]+Tabel36262357891023[[#This Row],[cijfer werkwoordentoets]]+Tabel3626235789102[[#This Row],[cijfer toets 2]]+Tabel362623578910[[#This Row],[cijfer toets 1]])/6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90DC0D2-73DD-4B07-A66C-0A7932BE6B10}" name="Tabel362623578910246" displayName="Tabel362623578910246" ref="A2:H32" insertRowShift="1" totalsRowShown="0" headerRowDxfId="90" dataDxfId="89">
  <autoFilter ref="A2:H32" xr:uid="{00000000-0009-0000-0100-000001000000}"/>
  <sortState xmlns:xlrd2="http://schemas.microsoft.com/office/spreadsheetml/2017/richdata2" ref="A3:G32">
    <sortCondition ref="B3"/>
  </sortState>
  <tableColumns count="8">
    <tableColumn id="1" xr3:uid="{E778A768-BEAC-4949-B2E6-E14896F09146}" name="3H.fa2" dataDxfId="88"/>
    <tableColumn id="2" xr3:uid="{562DE288-3455-4AC5-87C8-702D62AE8D63}" name="leerlingnummer" dataDxfId="87"/>
    <tableColumn id="7" xr3:uid="{75736A69-9949-420E-BE10-193F5A2016C6}" name="Luisterdeel" dataDxfId="86"/>
    <tableColumn id="8" xr3:uid="{C17B1DB5-0B62-4439-9B56-237BF3EE663D}" name="Kijkdeel" dataDxfId="85"/>
    <tableColumn id="24" xr3:uid="{8F61B5BF-8FB3-4376-8A82-BCFC8748B374}" name="aantal fouten" dataDxfId="84">
      <calculatedColumnFormula>SUM(C3:D3)</calculatedColumnFormula>
    </tableColumn>
    <tableColumn id="10" xr3:uid="{293A6EA5-15EC-4387-A1E9-C5D78D9E9A3D}" name="aantal punten" dataDxfId="83">
      <calculatedColumnFormula>$F$34-Tabel362623578910246[[#This Row],[aantal fouten]]</calculatedColumnFormula>
    </tableColumn>
    <tableColumn id="9" xr3:uid="{D022A8B0-FAF0-4D94-B64B-E103C80C6FC9}" name="cijfer kijk- en luistertoets" dataDxfId="82">
      <calculatedColumnFormula>ROUND(IF(($K$3&gt;=1),MIN(($K$3+(($F3*9)/$F$34)),(1+((($F3*9)/$F$34)*2)),(10-(((($F$34-$F3)*9)/$F$34)*0.5))),MAX(($K$3+(($F3*9)/$F$34)),(1+((($F3*9)/$F$34)*0.5)),(10-(((($F$34-$F3)*9)/$F$34)*2)))),1)</calculatedColumnFormula>
    </tableColumn>
    <tableColumn id="4" xr3:uid="{0C09B371-E29E-414E-9491-F41826F39D5A}" name="gemiddelde cijfer" dataDxfId="81">
      <calculatedColumnFormula>(Tabel362623578910246[[#This Row],[cijfer kijk- en luistertoets]]+Tabel36262357891024[[#This Row],[cijfer toets 3]]+Tabel36262357891023[[#This Row],[cijfer werkwoordentoets]]+Tabel3626235789102[[#This Row],[cijfer toets 2]]+Tabel362623578910[[#This Row],[cijfer toets 1]])/5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5598631-912C-4589-9F7C-F8C6D1EC5611}" name="Tabel36262357891024" displayName="Tabel36262357891024" ref="A2:N32" insertRowShift="1" totalsRowShown="0" headerRowDxfId="80" dataDxfId="79">
  <autoFilter ref="A2:N32" xr:uid="{00000000-0009-0000-0100-000001000000}"/>
  <sortState xmlns:xlrd2="http://schemas.microsoft.com/office/spreadsheetml/2017/richdata2" ref="A3:M32">
    <sortCondition ref="B3"/>
  </sortState>
  <tableColumns count="14">
    <tableColumn id="1" xr3:uid="{28F2815F-E9D9-4281-A78D-44402726CC55}" name="3H.fa2" dataDxfId="78"/>
    <tableColumn id="2" xr3:uid="{F61D7C25-0431-4A51-A805-81A139BD6AA5}" name="leerlingnummer" dataDxfId="77"/>
    <tableColumn id="3" xr3:uid="{62525002-74C6-42CB-A748-897E407F9F6A}" name="luisteren" dataDxfId="76"/>
    <tableColumn id="11" xr3:uid="{4BF2AB27-61D6-43E7-91FA-E106BD34AD1E}" name="vocabulaire FN" dataDxfId="75"/>
    <tableColumn id="14" xr3:uid="{2CE644DE-59EE-4B0C-92C1-17ED6DD6A414}" name="vocabulaire NF" dataDxfId="74"/>
    <tableColumn id="5" xr3:uid="{8C31B017-4A5C-4ED6-A21A-031A5E101D6B}" name="de futur simple" dataDxfId="73"/>
    <tableColumn id="12" xr3:uid="{FA3FBC3A-77BD-43E3-A51E-C27EB80C159F}" name="het werkwoord connaître" dataDxfId="72"/>
    <tableColumn id="13" xr3:uid="{9A57183C-D0E9-4D5F-AFC8-44B541E213A4}" name="vraagzinnen" dataDxfId="71"/>
    <tableColumn id="7" xr3:uid="{0A97DEB1-411A-425B-8936-04F8F2BC1D2C}" name="phrases-clés" dataDxfId="70"/>
    <tableColumn id="8" xr3:uid="{26EC84B2-0314-4865-B572-74B2CCCA04A6}" name="lezen" dataDxfId="69"/>
    <tableColumn id="24" xr3:uid="{F4973230-6109-446F-AF40-0A26169FBE74}" name="aantal fouten" dataDxfId="68">
      <calculatedColumnFormula>SUM(C3:J3)</calculatedColumnFormula>
    </tableColumn>
    <tableColumn id="10" xr3:uid="{87C67A03-C3D3-4279-A932-66954A8AEB83}" name="aantal punten" dataDxfId="67">
      <calculatedColumnFormula>$L$34-Tabel36262357891024[[#This Row],[aantal fouten]]</calculatedColumnFormula>
    </tableColumn>
    <tableColumn id="9" xr3:uid="{98262FB7-3423-4000-A5E8-1F71D6ABC560}" name="cijfer toets 3" dataDxfId="66">
      <calculatedColumnFormula>ROUND(IF(($Q$3&gt;=1),MIN(($Q$3+(($L3*9)/$L$34)),(1+((($L3*9)/$L$34)*2)),(10-(((($L$34-$L3)*9)/$L$34)*0.5))),MAX(($Q$3+(($L3*9)/$L$34)),(1+((($L3*9)/$L$34)*0.5)),(10-(((($L$34-$L3)*9)/$L$34)*2)))),1)</calculatedColumnFormula>
    </tableColumn>
    <tableColumn id="4" xr3:uid="{F620CD53-94A9-4E25-9759-916E8397D049}" name="gemiddelde cijfer" dataDxfId="65">
      <calculatedColumnFormula>(Tabel36262357891024[[#This Row],[cijfer toets 3]]+Tabel36262357891023[[#This Row],[cijfer werkwoordentoets]]+Tabel3626235789102[[#This Row],[cijfer toets 2]]+Tabel362623578910[[#This Row],[cijfer toets 1]])/4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36262357891023" displayName="Tabel36262357891023" ref="A2:P32" insertRowShift="1" totalsRowShown="0" headerRowDxfId="64" dataDxfId="63">
  <autoFilter ref="A2:P32" xr:uid="{00000000-0009-0000-0100-000002000000}"/>
  <sortState xmlns:xlrd2="http://schemas.microsoft.com/office/spreadsheetml/2017/richdata2" ref="A3:O32">
    <sortCondition ref="B3"/>
  </sortState>
  <tableColumns count="16">
    <tableColumn id="1" xr3:uid="{00000000-0010-0000-0000-000001000000}" name="3H.fa2" dataDxfId="62"/>
    <tableColumn id="2" xr3:uid="{00000000-0010-0000-0000-000002000000}" name="leerlingnummer" dataDxfId="61"/>
    <tableColumn id="3" xr3:uid="{00000000-0010-0000-0000-000003000000}" name="regel: présent" dataDxfId="60"/>
    <tableColumn id="11" xr3:uid="{00000000-0010-0000-0000-00000B000000}" name="présent (regelmatige)" dataDxfId="59"/>
    <tableColumn id="14" xr3:uid="{00000000-0010-0000-0000-00000E000000}" name="présent (onregelmatig)" dataDxfId="58"/>
    <tableColumn id="5" xr3:uid="{00000000-0010-0000-0000-000005000000}" name="regel : impératif" dataDxfId="57"/>
    <tableColumn id="12" xr3:uid="{00000000-0010-0000-0000-00000C000000}" name="impératif" dataDxfId="56"/>
    <tableColumn id="15" xr3:uid="{00000000-0010-0000-0000-00000F000000}" name="regel : passé composé" dataDxfId="55"/>
    <tableColumn id="13" xr3:uid="{00000000-0010-0000-0000-00000D000000}" name="passé composé (regelmatig)" dataDxfId="54"/>
    <tableColumn id="6" xr3:uid="{00000000-0010-0000-0000-000006000000}" name="passé composé (onregelmatig)" dataDxfId="53"/>
    <tableColumn id="7" xr3:uid="{00000000-0010-0000-0000-000007000000}" name="regel : futur proche" dataDxfId="52"/>
    <tableColumn id="8" xr3:uid="{00000000-0010-0000-0000-000008000000}" name="futur proche" dataDxfId="51"/>
    <tableColumn id="24" xr3:uid="{00000000-0010-0000-0000-000018000000}" name="aantal fouten" dataDxfId="50">
      <calculatedColumnFormula>SUM(C3:L3)</calculatedColumnFormula>
    </tableColumn>
    <tableColumn id="10" xr3:uid="{00000000-0010-0000-0000-00000A000000}" name="aantal punten" dataDxfId="49">
      <calculatedColumnFormula>$N$34-Tabel36262357891023[[#This Row],[aantal fouten]]</calculatedColumnFormula>
    </tableColumn>
    <tableColumn id="9" xr3:uid="{00000000-0010-0000-0000-000009000000}" name="cijfer werkwoordentoets" dataDxfId="48">
      <calculatedColumnFormula>ROUND(IF(($R$3&gt;=1),MIN(($R$3+(($N3*9)/$N$34)),(1+((($N3*9)/$N$34)*2)),(10-(((($N$34-$N3)*9)/$N$34)*0.5))),MAX(($R$3+(($N3*9)/$N$34)),(1+((($N3*9)/$N$34)*0.5)),(10-(((($N$34-$N3)*9)/$N$34)*2)))),1)</calculatedColumnFormula>
    </tableColumn>
    <tableColumn id="4" xr3:uid="{00000000-0010-0000-0000-000004000000}" name="gemiddelde cijfer" dataDxfId="47">
      <calculatedColumnFormula>(Tabel36262357891023[[#This Row],[cijfer werkwoordentoets]]+Tabel3626235789102[[#This Row],[cijfer toets 2]]+Tabel362623578910[[#This Row],[cijfer toets 1]])/3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3626235789102" displayName="Tabel3626235789102" ref="A2:N32" insertRowShift="1" totalsRowShown="0" headerRowDxfId="46" dataDxfId="45">
  <autoFilter ref="A2:N32" xr:uid="{00000000-0009-0000-0100-000001000000}"/>
  <sortState xmlns:xlrd2="http://schemas.microsoft.com/office/spreadsheetml/2017/richdata2" ref="A3:M32">
    <sortCondition ref="B3"/>
  </sortState>
  <tableColumns count="14">
    <tableColumn id="1" xr3:uid="{00000000-0010-0000-0100-000001000000}" name="3H.fa2" dataDxfId="44"/>
    <tableColumn id="2" xr3:uid="{00000000-0010-0000-0100-000002000000}" name="leerlingnummer" dataDxfId="43"/>
    <tableColumn id="3" xr3:uid="{00000000-0010-0000-0100-000003000000}" name="luisteren" dataDxfId="42"/>
    <tableColumn id="11" xr3:uid="{00000000-0010-0000-0100-00000B000000}" name="vocabulaire FN" dataDxfId="41"/>
    <tableColumn id="14" xr3:uid="{00000000-0010-0000-0100-00000E000000}" name="vocabulaire NF" dataDxfId="40"/>
    <tableColumn id="5" xr3:uid="{00000000-0010-0000-0100-000005000000}" name="het pers. vnw. als meew. vw" dataDxfId="39"/>
    <tableColumn id="12" xr3:uid="{00000000-0010-0000-0100-00000C000000}" name="het werkwoord (de-/re-)venir" dataDxfId="38"/>
    <tableColumn id="13" xr3:uid="{00000000-0010-0000-0100-00000D000000}" name="de passé composé" dataDxfId="37"/>
    <tableColumn id="7" xr3:uid="{00000000-0010-0000-0100-000007000000}" name="phrases-clés" dataDxfId="36"/>
    <tableColumn id="8" xr3:uid="{00000000-0010-0000-0100-000008000000}" name="lezen" dataDxfId="35"/>
    <tableColumn id="24" xr3:uid="{00000000-0010-0000-0100-000018000000}" name="aantal fouten" dataDxfId="34">
      <calculatedColumnFormula>SUM(C3:J3)</calculatedColumnFormula>
    </tableColumn>
    <tableColumn id="10" xr3:uid="{00000000-0010-0000-0100-00000A000000}" name="aantal punten" dataDxfId="33">
      <calculatedColumnFormula>$L$34-Tabel3626235789102[[#This Row],[aantal fouten]]</calculatedColumnFormula>
    </tableColumn>
    <tableColumn id="9" xr3:uid="{00000000-0010-0000-0100-000009000000}" name="cijfer toets 2" dataDxfId="32">
      <calculatedColumnFormula>ROUND(IF(($Q$3&gt;=1),MIN(($Q$3+(($L3*9)/$L$34)),(1+((($L3*9)/$L$34)*2)),(10-(((($L$34-$L3)*9)/$L$34)*0.5))),MAX(($Q$3+(($L3*9)/$L$34)),(1+((($L3*9)/$L$34)*0.5)),(10-(((($L$34-$L3)*9)/$L$34)*2)))),1)</calculatedColumnFormula>
    </tableColumn>
    <tableColumn id="4" xr3:uid="{00000000-0010-0000-0100-000004000000}" name="1e rapportcijfer" dataDxfId="31">
      <calculatedColumnFormula>(Tabel3626235789102[[#This Row],[cijfer toets 2]]+Tabel362623578910[[#This Row],[cijfer toets 1]])/2</calculatedColumn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Tabel362623578910" displayName="Tabel362623578910" ref="A2:M32" insertRowShift="1" totalsRowShown="0" headerRowDxfId="30" dataDxfId="29">
  <autoFilter ref="A2:M32" xr:uid="{00000000-0009-0000-0100-000009000000}"/>
  <sortState xmlns:xlrd2="http://schemas.microsoft.com/office/spreadsheetml/2017/richdata2" ref="A3:M32">
    <sortCondition ref="B3"/>
  </sortState>
  <tableColumns count="13">
    <tableColumn id="1" xr3:uid="{00000000-0010-0000-0200-000001000000}" name="3H.fa2" dataDxfId="28"/>
    <tableColumn id="2" xr3:uid="{00000000-0010-0000-0200-000002000000}" name="leerlingnummer" dataDxfId="27"/>
    <tableColumn id="3" xr3:uid="{00000000-0010-0000-0200-000003000000}" name="luisteren" dataDxfId="26"/>
    <tableColumn id="11" xr3:uid="{00000000-0010-0000-0200-00000B000000}" name="vocabulaire FN" dataDxfId="25"/>
    <tableColumn id="14" xr3:uid="{00000000-0010-0000-0200-00000E000000}" name="vocabulaire NF" dataDxfId="24"/>
    <tableColumn id="5" xr3:uid="{00000000-0010-0000-0200-000005000000}" name="het bezittelijk vnw." dataDxfId="23"/>
    <tableColumn id="12" xr3:uid="{00000000-0010-0000-0200-00000C000000}" name="werkwoorden als partir" dataDxfId="22"/>
    <tableColumn id="13" xr3:uid="{00000000-0010-0000-0200-00000D000000}" name="regelmatige ww. op -er, -ir en -re + wederk. ww." dataDxfId="21"/>
    <tableColumn id="7" xr3:uid="{00000000-0010-0000-0200-000007000000}" name="phrases-clés / schrijven" dataDxfId="20"/>
    <tableColumn id="8" xr3:uid="{00000000-0010-0000-0200-000008000000}" name="lezen" dataDxfId="19"/>
    <tableColumn id="24" xr3:uid="{00000000-0010-0000-0200-000018000000}" name="aantal fouten" dataDxfId="18">
      <calculatedColumnFormula>SUM(C3:J3)</calculatedColumnFormula>
    </tableColumn>
    <tableColumn id="10" xr3:uid="{00000000-0010-0000-0200-00000A000000}" name="aantal punten" dataDxfId="17">
      <calculatedColumnFormula>$L$34-Tabel362623578910[[#This Row],[aantal fouten]]</calculatedColumnFormula>
    </tableColumn>
    <tableColumn id="9" xr3:uid="{00000000-0010-0000-0200-000009000000}" name="cijfer toets 1" dataDxfId="16">
      <calculatedColumnFormula>ROUND(IF(($O$3&gt;=1),MIN(($O$3+(($L3*9)/$L$34)),(1+((($L3*9)/$L$34)*2)),(10-(((($L$34-$L3)*9)/$L$34)*0.5))),MAX(($O$3+(($L3*9)/$L$34)),(1+((($L3*9)/$L$34)*0.5)),(10-(((($L$34-$L3)*9)/$L$34)*2)))),1)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AEEBC-A6AE-4E84-BBBC-FF8485064E92}">
  <sheetPr>
    <pageSetUpPr fitToPage="1"/>
  </sheetPr>
  <dimension ref="A1:S45"/>
  <sheetViews>
    <sheetView tabSelected="1" zoomScaleNormal="100" workbookViewId="0">
      <pane ySplit="2" topLeftCell="A3" activePane="bottomLeft" state="frozen"/>
      <selection pane="bottomLeft"/>
    </sheetView>
  </sheetViews>
  <sheetFormatPr defaultColWidth="9.140625" defaultRowHeight="15" x14ac:dyDescent="0.25"/>
  <cols>
    <col min="1" max="1" width="6.5703125" style="2" bestFit="1" customWidth="1"/>
    <col min="2" max="2" width="15.140625" style="2" customWidth="1"/>
    <col min="3" max="10" width="8.7109375" style="4" customWidth="1"/>
    <col min="11" max="13" width="8.7109375" style="2" customWidth="1"/>
    <col min="14" max="14" width="10.85546875" style="5" customWidth="1"/>
    <col min="15" max="15" width="20.7109375" style="4" customWidth="1"/>
    <col min="16" max="16" width="3.5703125" style="4" hidden="1" customWidth="1"/>
    <col min="17" max="17" width="3.5703125" style="4" bestFit="1" customWidth="1"/>
    <col min="18" max="16384" width="9.140625" style="4"/>
  </cols>
  <sheetData>
    <row r="1" spans="1:19" ht="15.75" x14ac:dyDescent="0.25">
      <c r="C1" s="3" t="s">
        <v>59</v>
      </c>
      <c r="D1" s="3"/>
    </row>
    <row r="2" spans="1:19" s="10" customFormat="1" ht="94.5" customHeight="1" x14ac:dyDescent="0.25">
      <c r="A2" s="34" t="s">
        <v>26</v>
      </c>
      <c r="B2" s="44" t="s">
        <v>10</v>
      </c>
      <c r="C2" s="7" t="s">
        <v>17</v>
      </c>
      <c r="D2" s="7" t="s">
        <v>24</v>
      </c>
      <c r="E2" s="7" t="s">
        <v>18</v>
      </c>
      <c r="F2" s="7" t="s">
        <v>61</v>
      </c>
      <c r="G2" s="7" t="s">
        <v>62</v>
      </c>
      <c r="H2" s="7" t="s">
        <v>63</v>
      </c>
      <c r="I2" s="7" t="s">
        <v>30</v>
      </c>
      <c r="J2" s="7" t="s">
        <v>19</v>
      </c>
      <c r="K2" s="8" t="s">
        <v>9</v>
      </c>
      <c r="L2" s="8" t="s">
        <v>14</v>
      </c>
      <c r="M2" s="8" t="s">
        <v>60</v>
      </c>
      <c r="N2" s="41" t="s">
        <v>47</v>
      </c>
      <c r="O2" s="9"/>
    </row>
    <row r="3" spans="1:19" x14ac:dyDescent="0.25">
      <c r="A3" s="6">
        <v>1</v>
      </c>
      <c r="B3" s="35">
        <v>424168</v>
      </c>
      <c r="C3" s="11">
        <v>3</v>
      </c>
      <c r="D3" s="11">
        <v>0</v>
      </c>
      <c r="E3" s="11">
        <v>6</v>
      </c>
      <c r="F3" s="11">
        <v>3</v>
      </c>
      <c r="G3" s="11">
        <v>5</v>
      </c>
      <c r="H3" s="11">
        <v>1.5</v>
      </c>
      <c r="I3" s="11">
        <v>7.75</v>
      </c>
      <c r="J3" s="11">
        <v>0</v>
      </c>
      <c r="K3" s="12">
        <f t="shared" ref="K3:K32" si="0">SUM(C3:J3)</f>
        <v>26.25</v>
      </c>
      <c r="L3" s="12">
        <f>$L$34-Tabel362623578910245[[#This Row],[aantal fouten]]</f>
        <v>24.75</v>
      </c>
      <c r="M3" s="13">
        <f>ROUND(IF(($Q$3&gt;=1),MIN(($Q$3+(($L3*9)/$L$34)),(1+((($L3*9)/$L$34)*2)),(10-(((($L$34-$L3)*9)/$L$34)*0.5))),MAX(($Q$3+(($L3*9)/$L$34)),(1+((($L3*9)/$L$34)*0.5)),(10-(((($L$34-$L3)*9)/$L$34)*2)))),1)</f>
        <v>4.8</v>
      </c>
      <c r="N3" s="38"/>
      <c r="O3" s="14" t="s">
        <v>13</v>
      </c>
      <c r="Q3" s="12">
        <v>0.4</v>
      </c>
      <c r="R3" s="15"/>
    </row>
    <row r="4" spans="1:19" x14ac:dyDescent="0.25">
      <c r="A4" s="6">
        <v>2</v>
      </c>
      <c r="B4" s="1">
        <v>424374</v>
      </c>
      <c r="C4" s="11">
        <v>2</v>
      </c>
      <c r="D4" s="11">
        <v>0</v>
      </c>
      <c r="E4" s="11">
        <v>1</v>
      </c>
      <c r="F4" s="11">
        <v>1</v>
      </c>
      <c r="G4" s="11">
        <v>5</v>
      </c>
      <c r="H4" s="11">
        <v>1.5</v>
      </c>
      <c r="I4" s="11">
        <v>4.5</v>
      </c>
      <c r="J4" s="11">
        <v>3</v>
      </c>
      <c r="K4" s="12">
        <f t="shared" si="0"/>
        <v>18</v>
      </c>
      <c r="L4" s="12">
        <f>$L$34-Tabel362623578910245[[#This Row],[aantal fouten]]</f>
        <v>33</v>
      </c>
      <c r="M4" s="13">
        <f>ROUND(IF(($Q$3&gt;=1),MIN(($Q$3+(($L4*9)/$L$34)),(1+((($L4*9)/$L$34)*2)),(10-(((($L$34-$L4)*9)/$L$34)*0.5))),MAX(($Q$3+(($L4*9)/$L$34)),(1+((($L4*9)/$L$34)*0.5)),(10-(((($L$34-$L4)*9)/$L$34)*2)))),1)</f>
        <v>6.2</v>
      </c>
      <c r="N4" s="38">
        <f>(Tabel362623578910245[[#This Row],[cijfer toets 5]]+Tabel362623578910246[[#This Row],[cijfer kijk- en luistertoets]]+Tabel36262357891024[[#This Row],[cijfer toets 3]]+Tabel36262357891023[[#This Row],[cijfer werkwoordentoets]]+Tabel3626235789102[[#This Row],[cijfer toets 2]]+Tabel362623578910[[#This Row],[cijfer toets 1]])/6</f>
        <v>4.75</v>
      </c>
      <c r="O4" s="13"/>
    </row>
    <row r="5" spans="1:19" x14ac:dyDescent="0.25">
      <c r="A5" s="6">
        <v>3</v>
      </c>
      <c r="B5" s="1">
        <v>424685</v>
      </c>
      <c r="C5" s="11">
        <v>3</v>
      </c>
      <c r="D5" s="11">
        <v>0</v>
      </c>
      <c r="E5" s="11">
        <v>4.75</v>
      </c>
      <c r="F5" s="11">
        <v>1</v>
      </c>
      <c r="G5" s="11">
        <v>2</v>
      </c>
      <c r="H5" s="11">
        <v>1.5</v>
      </c>
      <c r="I5" s="11">
        <v>7.5</v>
      </c>
      <c r="J5" s="11">
        <v>4</v>
      </c>
      <c r="K5" s="12">
        <f t="shared" si="0"/>
        <v>23.75</v>
      </c>
      <c r="L5" s="12">
        <f>$L$34-Tabel362623578910245[[#This Row],[aantal fouten]]</f>
        <v>27.25</v>
      </c>
      <c r="M5" s="13">
        <f>ROUND(IF(($Q$3&gt;=1),MIN(($Q$3+(($L5*9)/$L$34)),(1+((($L5*9)/$L$34)*2)),(10-(((($L$34-$L5)*9)/$L$34)*0.5))),MAX(($Q$3+(($L5*9)/$L$34)),(1+((($L5*9)/$L$34)*0.5)),(10-(((($L$34-$L5)*9)/$L$34)*2)))),1)</f>
        <v>5.2</v>
      </c>
      <c r="N5" s="38">
        <f>(Tabel362623578910245[[#This Row],[cijfer toets 5]]+Tabel362623578910246[[#This Row],[cijfer kijk- en luistertoets]]+Tabel36262357891024[[#This Row],[cijfer toets 3]]+Tabel36262357891023[[#This Row],[cijfer werkwoordentoets]]+Tabel3626235789102[[#This Row],[cijfer toets 2]]+Tabel362623578910[[#This Row],[cijfer toets 1]])/6</f>
        <v>5.2666666666666666</v>
      </c>
      <c r="O5" s="13"/>
      <c r="P5" s="16"/>
    </row>
    <row r="6" spans="1:19" x14ac:dyDescent="0.25">
      <c r="A6" s="6">
        <v>4</v>
      </c>
      <c r="B6" s="35">
        <v>424884</v>
      </c>
      <c r="C6" s="11">
        <v>3</v>
      </c>
      <c r="D6" s="11">
        <v>1</v>
      </c>
      <c r="E6" s="11">
        <v>5</v>
      </c>
      <c r="F6" s="11">
        <v>1</v>
      </c>
      <c r="G6" s="11">
        <v>3</v>
      </c>
      <c r="H6" s="11">
        <v>1.5</v>
      </c>
      <c r="I6" s="11">
        <v>7.5</v>
      </c>
      <c r="J6" s="11">
        <v>4</v>
      </c>
      <c r="K6" s="12">
        <f t="shared" si="0"/>
        <v>26</v>
      </c>
      <c r="L6" s="12">
        <f>$L$34-Tabel362623578910245[[#This Row],[aantal fouten]]</f>
        <v>25</v>
      </c>
      <c r="M6" s="13">
        <f>ROUND(IF(($Q$3&gt;=1),MIN(($Q$3+(($L6*9)/$L$34)),(1+((($L6*9)/$L$34)*2)),(10-(((($L$34-$L6)*9)/$L$34)*0.5))),MAX(($Q$3+(($L6*9)/$L$34)),(1+((($L6*9)/$L$34)*0.5)),(10-(((($L$34-$L6)*9)/$L$34)*2)))),1)</f>
        <v>4.8</v>
      </c>
      <c r="N6" s="38"/>
      <c r="O6" s="17"/>
      <c r="Q6" s="18">
        <v>0</v>
      </c>
      <c r="R6" s="4" t="s">
        <v>21</v>
      </c>
    </row>
    <row r="7" spans="1:19" x14ac:dyDescent="0.25">
      <c r="A7" s="6">
        <v>5</v>
      </c>
      <c r="B7" s="1">
        <v>424934</v>
      </c>
      <c r="C7" s="11">
        <v>2</v>
      </c>
      <c r="D7" s="11">
        <v>0</v>
      </c>
      <c r="E7" s="11">
        <v>3.5</v>
      </c>
      <c r="F7" s="11">
        <v>2</v>
      </c>
      <c r="G7" s="11">
        <v>3</v>
      </c>
      <c r="H7" s="11">
        <v>2</v>
      </c>
      <c r="I7" s="11">
        <v>7.5</v>
      </c>
      <c r="J7" s="11">
        <v>3</v>
      </c>
      <c r="K7" s="12">
        <f t="shared" si="0"/>
        <v>23</v>
      </c>
      <c r="L7" s="12">
        <f>$L$34-Tabel362623578910245[[#This Row],[aantal fouten]]</f>
        <v>28</v>
      </c>
      <c r="M7" s="13">
        <f>ROUND(IF(($Q$3&gt;=1),MIN(($Q$3+(($L7*9)/$L$34)),(1+((($L7*9)/$L$34)*2)),(10-(((($L$34-$L7)*9)/$L$34)*0.5))),MAX(($Q$3+(($L7*9)/$L$34)),(1+((($L7*9)/$L$34)*0.5)),(10-(((($L$34-$L7)*9)/$L$34)*2)))),1)</f>
        <v>5.3</v>
      </c>
      <c r="N7" s="43">
        <f>(Tabel362623578910245[[#This Row],[cijfer toets 5]]+Tabel362623578910246[[#This Row],[cijfer kijk- en luistertoets]]+Tabel36262357891024[[#This Row],[cijfer toets 3]]+Tabel36262357891023[[#This Row],[cijfer werkwoordentoets]]+Tabel3626235789102[[#This Row],[cijfer toets 2]]+Tabel362623578910[[#This Row],[cijfer toets 1]])/6</f>
        <v>5.4666666666666659</v>
      </c>
      <c r="O7" s="13"/>
      <c r="Q7" s="19">
        <v>1</v>
      </c>
      <c r="R7" s="4" t="s">
        <v>2</v>
      </c>
      <c r="S7" s="20"/>
    </row>
    <row r="8" spans="1:19" x14ac:dyDescent="0.25">
      <c r="A8" s="6">
        <v>6</v>
      </c>
      <c r="B8" s="1">
        <v>424956</v>
      </c>
      <c r="C8" s="11">
        <v>1</v>
      </c>
      <c r="D8" s="11">
        <v>2</v>
      </c>
      <c r="E8" s="11">
        <v>5.25</v>
      </c>
      <c r="F8" s="11">
        <v>0</v>
      </c>
      <c r="G8" s="11">
        <v>2</v>
      </c>
      <c r="H8" s="11">
        <v>0</v>
      </c>
      <c r="I8" s="11">
        <v>1.75</v>
      </c>
      <c r="J8" s="11">
        <v>6</v>
      </c>
      <c r="K8" s="12">
        <f t="shared" si="0"/>
        <v>18</v>
      </c>
      <c r="L8" s="12">
        <f>$L$34-Tabel362623578910245[[#This Row],[aantal fouten]]</f>
        <v>33</v>
      </c>
      <c r="M8" s="13">
        <f>ROUND(IF(($Q$3&gt;=1),MIN(($Q$3+(($L8*9)/$L$34)),(1+((($L8*9)/$L$34)*2)),(10-(((($L$34-$L8)*9)/$L$34)*0.5))),MAX(($Q$3+(($L8*9)/$L$34)),(1+((($L8*9)/$L$34)*0.5)),(10-(((($L$34-$L8)*9)/$L$34)*2)))),1)</f>
        <v>6.2</v>
      </c>
      <c r="N8" s="38">
        <f>(Tabel362623578910245[[#This Row],[cijfer toets 5]]+Tabel362623578910246[[#This Row],[cijfer kijk- en luistertoets]]+Tabel36262357891024[[#This Row],[cijfer toets 3]]+Tabel36262357891023[[#This Row],[cijfer werkwoordentoets]]+Tabel3626235789102[[#This Row],[cijfer toets 2]]+Tabel362623578910[[#This Row],[cijfer toets 1]])/6</f>
        <v>6</v>
      </c>
      <c r="O8" s="13"/>
      <c r="Q8" s="21">
        <v>2</v>
      </c>
      <c r="R8" s="4" t="s">
        <v>3</v>
      </c>
    </row>
    <row r="9" spans="1:19" x14ac:dyDescent="0.25">
      <c r="A9" s="6">
        <v>7</v>
      </c>
      <c r="B9" s="1">
        <v>424978</v>
      </c>
      <c r="C9" s="32">
        <v>1</v>
      </c>
      <c r="D9" s="32">
        <v>1</v>
      </c>
      <c r="E9" s="32">
        <v>4.5</v>
      </c>
      <c r="F9" s="32">
        <v>2</v>
      </c>
      <c r="G9" s="32">
        <v>1</v>
      </c>
      <c r="H9" s="32">
        <v>0.5</v>
      </c>
      <c r="I9" s="32">
        <v>10.5</v>
      </c>
      <c r="J9" s="32">
        <v>2</v>
      </c>
      <c r="K9" s="12">
        <f t="shared" si="0"/>
        <v>22.5</v>
      </c>
      <c r="L9" s="12">
        <f>$L$34-Tabel362623578910245[[#This Row],[aantal fouten]]</f>
        <v>28.5</v>
      </c>
      <c r="M9" s="13">
        <f>ROUND(IF(($Q$3&gt;=1),MIN(($Q$3+(($L9*9)/$L$34)),(1+((($L9*9)/$L$34)*2)),(10-(((($L$34-$L9)*9)/$L$34)*0.5))),MAX(($Q$3+(($L9*9)/$L$34)),(1+((($L9*9)/$L$34)*0.5)),(10-(((($L$34-$L9)*9)/$L$34)*2)))),1)</f>
        <v>5.4</v>
      </c>
      <c r="N9" s="43">
        <f>(Tabel362623578910245[[#This Row],[cijfer toets 5]]+Tabel362623578910246[[#This Row],[cijfer kijk- en luistertoets]]+Tabel36262357891024[[#This Row],[cijfer toets 3]]+Tabel36262357891023[[#This Row],[cijfer werkwoordentoets]]+Tabel3626235789102[[#This Row],[cijfer toets 2]]+Tabel362623578910[[#This Row],[cijfer toets 1]])/6</f>
        <v>5.4833333333333334</v>
      </c>
      <c r="O9" s="13"/>
      <c r="Q9" s="22">
        <v>3</v>
      </c>
      <c r="R9" s="4" t="s">
        <v>0</v>
      </c>
    </row>
    <row r="10" spans="1:19" x14ac:dyDescent="0.25">
      <c r="A10" s="6">
        <v>8</v>
      </c>
      <c r="B10" s="1">
        <v>425031</v>
      </c>
      <c r="C10" s="11">
        <v>3</v>
      </c>
      <c r="D10" s="11">
        <v>1</v>
      </c>
      <c r="E10" s="11">
        <v>5</v>
      </c>
      <c r="F10" s="11">
        <v>0</v>
      </c>
      <c r="G10" s="11">
        <v>0</v>
      </c>
      <c r="H10" s="11">
        <v>0</v>
      </c>
      <c r="I10" s="11">
        <v>2.4700000000000002</v>
      </c>
      <c r="J10" s="11">
        <v>5</v>
      </c>
      <c r="K10" s="12">
        <f t="shared" si="0"/>
        <v>16.47</v>
      </c>
      <c r="L10" s="12">
        <f>$L$34-Tabel362623578910245[[#This Row],[aantal fouten]]</f>
        <v>34.53</v>
      </c>
      <c r="M10" s="13">
        <f>ROUND(IF(($Q$3&gt;=1),MIN(($Q$3+(($L10*9)/$L$34)),(1+((($L10*9)/$L$34)*2)),(10-(((($L$34-$L10)*9)/$L$34)*0.5))),MAX(($Q$3+(($L10*9)/$L$34)),(1+((($L10*9)/$L$34)*0.5)),(10-(((($L$34-$L10)*9)/$L$34)*2)))),1)</f>
        <v>6.5</v>
      </c>
      <c r="N10" s="38">
        <f>(Tabel362623578910245[[#This Row],[cijfer toets 5]]+Tabel362623578910246[[#This Row],[cijfer kijk- en luistertoets]]+Tabel36262357891024[[#This Row],[cijfer toets 3]]+Tabel36262357891023[[#This Row],[cijfer werkwoordentoets]]+Tabel3626235789102[[#This Row],[cijfer toets 2]]+Tabel362623578910[[#This Row],[cijfer toets 1]])/6</f>
        <v>6.55</v>
      </c>
      <c r="O10" s="13"/>
      <c r="Q10" s="33"/>
      <c r="R10" s="4" t="s">
        <v>8</v>
      </c>
    </row>
    <row r="11" spans="1:19" x14ac:dyDescent="0.25">
      <c r="A11" s="6">
        <v>9</v>
      </c>
      <c r="B11" s="1">
        <v>426776</v>
      </c>
      <c r="C11" s="30">
        <v>2</v>
      </c>
      <c r="D11" s="30">
        <v>1</v>
      </c>
      <c r="E11" s="30">
        <v>4.5</v>
      </c>
      <c r="F11" s="30">
        <v>4</v>
      </c>
      <c r="G11" s="30">
        <v>5</v>
      </c>
      <c r="H11" s="30">
        <v>3</v>
      </c>
      <c r="I11" s="30">
        <v>7</v>
      </c>
      <c r="J11" s="30">
        <v>4</v>
      </c>
      <c r="K11" s="12">
        <f t="shared" si="0"/>
        <v>30.5</v>
      </c>
      <c r="L11" s="12">
        <f>$L$34-Tabel362623578910245[[#This Row],[aantal fouten]]</f>
        <v>20.5</v>
      </c>
      <c r="M11" s="13">
        <f>ROUND(IF(($Q$3&gt;=1),MIN(($Q$3+(($L11*9)/$L$34)),(1+((($L11*9)/$L$34)*2)),(10-(((($L$34-$L11)*9)/$L$34)*0.5))),MAX(($Q$3+(($L11*9)/$L$34)),(1+((($L11*9)/$L$34)*0.5)),(10-(((($L$34-$L11)*9)/$L$34)*2)))),1)</f>
        <v>4</v>
      </c>
      <c r="N11" s="43">
        <f>(Tabel362623578910245[[#This Row],[cijfer toets 5]]+Tabel362623578910246[[#This Row],[cijfer kijk- en luistertoets]]+Tabel36262357891024[[#This Row],[cijfer toets 3]]+Tabel36262357891023[[#This Row],[cijfer werkwoordentoets]]+Tabel3626235789102[[#This Row],[cijfer toets 2]]+Tabel362623578910[[#This Row],[cijfer toets 1]])/6</f>
        <v>4.45</v>
      </c>
      <c r="O11" s="13"/>
      <c r="Q11" s="23">
        <v>4</v>
      </c>
      <c r="R11" s="4" t="s">
        <v>4</v>
      </c>
    </row>
    <row r="12" spans="1:19" x14ac:dyDescent="0.25">
      <c r="A12" s="6">
        <v>10</v>
      </c>
      <c r="B12" s="1">
        <v>427156</v>
      </c>
      <c r="C12" s="30">
        <v>2</v>
      </c>
      <c r="D12" s="30">
        <v>1</v>
      </c>
      <c r="E12" s="30">
        <v>3</v>
      </c>
      <c r="F12" s="30">
        <v>1</v>
      </c>
      <c r="G12" s="30">
        <v>5</v>
      </c>
      <c r="H12" s="30">
        <v>1.5</v>
      </c>
      <c r="I12" s="30">
        <v>5</v>
      </c>
      <c r="J12" s="30">
        <v>0</v>
      </c>
      <c r="K12" s="12">
        <f t="shared" si="0"/>
        <v>18.5</v>
      </c>
      <c r="L12" s="12">
        <f>$L$34-Tabel362623578910245[[#This Row],[aantal fouten]]</f>
        <v>32.5</v>
      </c>
      <c r="M12" s="13">
        <f>ROUND(IF(($Q$3&gt;=1),MIN(($Q$3+(($L12*9)/$L$34)),(1+((($L12*9)/$L$34)*2)),(10-(((($L$34-$L12)*9)/$L$34)*0.5))),MAX(($Q$3+(($L12*9)/$L$34)),(1+((($L12*9)/$L$34)*0.5)),(10-(((($L$34-$L12)*9)/$L$34)*2)))),1)</f>
        <v>6.1</v>
      </c>
      <c r="N12" s="43">
        <f>(Tabel362623578910245[[#This Row],[cijfer toets 5]]+Tabel362623578910246[[#This Row],[cijfer kijk- en luistertoets]]+Tabel36262357891024[[#This Row],[cijfer toets 3]]+Tabel36262357891023[[#This Row],[cijfer werkwoordentoets]]+Tabel3626235789102[[#This Row],[cijfer toets 2]]+Tabel362623578910[[#This Row],[cijfer toets 1]])/6</f>
        <v>6.5166666666666666</v>
      </c>
      <c r="O12" s="13"/>
      <c r="Q12" s="24">
        <v>5</v>
      </c>
      <c r="R12" s="4" t="s">
        <v>1</v>
      </c>
    </row>
    <row r="13" spans="1:19" x14ac:dyDescent="0.25">
      <c r="A13" s="6">
        <v>11</v>
      </c>
      <c r="B13" s="37">
        <v>427286</v>
      </c>
      <c r="C13" s="30"/>
      <c r="D13" s="30"/>
      <c r="E13" s="30"/>
      <c r="F13" s="30"/>
      <c r="G13" s="30"/>
      <c r="H13" s="30"/>
      <c r="I13" s="30"/>
      <c r="J13" s="30"/>
      <c r="K13" s="12"/>
      <c r="L13" s="12"/>
      <c r="M13" s="13"/>
      <c r="N13" s="38"/>
      <c r="O13" s="13"/>
      <c r="Q13" s="25">
        <v>6</v>
      </c>
      <c r="R13" s="4" t="s">
        <v>6</v>
      </c>
    </row>
    <row r="14" spans="1:19" x14ac:dyDescent="0.25">
      <c r="A14" s="6">
        <v>12</v>
      </c>
      <c r="B14" s="35">
        <v>427367</v>
      </c>
      <c r="C14" s="11">
        <v>2</v>
      </c>
      <c r="D14" s="11">
        <v>2</v>
      </c>
      <c r="E14" s="11">
        <v>3</v>
      </c>
      <c r="F14" s="11">
        <v>4</v>
      </c>
      <c r="G14" s="11">
        <v>4</v>
      </c>
      <c r="H14" s="11">
        <v>1</v>
      </c>
      <c r="I14" s="11">
        <v>2.75</v>
      </c>
      <c r="J14" s="11">
        <v>4</v>
      </c>
      <c r="K14" s="12">
        <f t="shared" si="0"/>
        <v>22.75</v>
      </c>
      <c r="L14" s="12">
        <f>$L$34-Tabel362623578910245[[#This Row],[aantal fouten]]</f>
        <v>28.25</v>
      </c>
      <c r="M14" s="13">
        <f>ROUND(IF(($Q$3&gt;=1),MIN(($Q$3+(($L14*9)/$L$34)),(1+((($L14*9)/$L$34)*2)),(10-(((($L$34-$L14)*9)/$L$34)*0.5))),MAX(($Q$3+(($L14*9)/$L$34)),(1+((($L14*9)/$L$34)*0.5)),(10-(((($L$34-$L14)*9)/$L$34)*2)))),1)</f>
        <v>5.4</v>
      </c>
      <c r="N14" s="38"/>
      <c r="O14" s="13"/>
      <c r="Q14" s="26">
        <v>7</v>
      </c>
      <c r="R14" s="4" t="s">
        <v>7</v>
      </c>
    </row>
    <row r="15" spans="1:19" x14ac:dyDescent="0.25">
      <c r="A15" s="6">
        <v>13</v>
      </c>
      <c r="B15" s="1">
        <v>427372</v>
      </c>
      <c r="C15" s="11">
        <v>2</v>
      </c>
      <c r="D15" s="11">
        <v>1</v>
      </c>
      <c r="E15" s="11">
        <v>3.5</v>
      </c>
      <c r="F15" s="11">
        <v>2</v>
      </c>
      <c r="G15" s="11">
        <v>5</v>
      </c>
      <c r="H15" s="11">
        <v>1</v>
      </c>
      <c r="I15" s="11">
        <v>3.75</v>
      </c>
      <c r="J15" s="11">
        <v>2</v>
      </c>
      <c r="K15" s="12">
        <f t="shared" si="0"/>
        <v>20.25</v>
      </c>
      <c r="L15" s="12">
        <f>$L$34-Tabel362623578910245[[#This Row],[aantal fouten]]</f>
        <v>30.75</v>
      </c>
      <c r="M15" s="13">
        <f>ROUND(IF(($Q$3&gt;=1),MIN(($Q$3+(($L15*9)/$L$34)),(1+((($L15*9)/$L$34)*2)),(10-(((($L$34-$L15)*9)/$L$34)*0.5))),MAX(($Q$3+(($L15*9)/$L$34)),(1+((($L15*9)/$L$34)*0.5)),(10-(((($L$34-$L15)*9)/$L$34)*2)))),1)</f>
        <v>5.8</v>
      </c>
      <c r="N15" s="38">
        <f>(Tabel362623578910245[[#This Row],[cijfer toets 5]]+Tabel362623578910246[[#This Row],[cijfer kijk- en luistertoets]]+Tabel36262357891024[[#This Row],[cijfer toets 3]]+Tabel36262357891023[[#This Row],[cijfer werkwoordentoets]]+Tabel3626235789102[[#This Row],[cijfer toets 2]]+Tabel362623578910[[#This Row],[cijfer toets 1]])/6</f>
        <v>5.9333333333333327</v>
      </c>
      <c r="O15" s="13"/>
      <c r="Q15" s="28">
        <v>10</v>
      </c>
      <c r="R15" s="4" t="s">
        <v>5</v>
      </c>
    </row>
    <row r="16" spans="1:19" x14ac:dyDescent="0.25">
      <c r="A16" s="6">
        <v>14</v>
      </c>
      <c r="B16" s="1">
        <v>427375</v>
      </c>
      <c r="C16" s="11">
        <v>2</v>
      </c>
      <c r="D16" s="11">
        <v>0</v>
      </c>
      <c r="E16" s="11">
        <v>4</v>
      </c>
      <c r="F16" s="11">
        <v>2</v>
      </c>
      <c r="G16" s="11">
        <v>1</v>
      </c>
      <c r="H16" s="11">
        <v>1.5</v>
      </c>
      <c r="I16" s="11">
        <v>1.75</v>
      </c>
      <c r="J16" s="11">
        <v>4</v>
      </c>
      <c r="K16" s="12">
        <f t="shared" si="0"/>
        <v>16.25</v>
      </c>
      <c r="L16" s="12">
        <f>$L$34-Tabel362623578910245[[#This Row],[aantal fouten]]</f>
        <v>34.75</v>
      </c>
      <c r="M16" s="13">
        <f>ROUND(IF(($Q$3&gt;=1),MIN(($Q$3+(($L16*9)/$L$34)),(1+((($L16*9)/$L$34)*2)),(10-(((($L$34-$L16)*9)/$L$34)*0.5))),MAX(($Q$3+(($L16*9)/$L$34)),(1+((($L16*9)/$L$34)*0.5)),(10-(((($L$34-$L16)*9)/$L$34)*2)))),1)</f>
        <v>6.5</v>
      </c>
      <c r="N16" s="38">
        <f>(Tabel362623578910245[[#This Row],[cijfer toets 5]]+Tabel362623578910246[[#This Row],[cijfer kijk- en luistertoets]]+Tabel36262357891024[[#This Row],[cijfer toets 3]]+Tabel36262357891023[[#This Row],[cijfer werkwoordentoets]]+Tabel3626235789102[[#This Row],[cijfer toets 2]]+Tabel362623578910[[#This Row],[cijfer toets 1]])/6</f>
        <v>5.2500000000000009</v>
      </c>
      <c r="O16" s="13"/>
    </row>
    <row r="17" spans="1:17" x14ac:dyDescent="0.25">
      <c r="A17" s="6">
        <v>15</v>
      </c>
      <c r="B17" s="35">
        <v>427381</v>
      </c>
      <c r="C17" s="30"/>
      <c r="D17" s="39"/>
      <c r="E17" s="39"/>
      <c r="F17" s="39"/>
      <c r="G17" s="39"/>
      <c r="H17" s="39"/>
      <c r="I17" s="39"/>
      <c r="J17" s="39"/>
      <c r="K17" s="12"/>
      <c r="L17" s="12"/>
      <c r="M17" s="13"/>
      <c r="N17" s="38"/>
      <c r="O17" s="40"/>
      <c r="Q17" s="29"/>
    </row>
    <row r="18" spans="1:17" x14ac:dyDescent="0.25">
      <c r="A18" s="6">
        <v>16</v>
      </c>
      <c r="B18" s="1">
        <v>427424</v>
      </c>
      <c r="C18" s="11">
        <v>2</v>
      </c>
      <c r="D18" s="11">
        <v>0</v>
      </c>
      <c r="E18" s="11">
        <v>1.25</v>
      </c>
      <c r="F18" s="11">
        <v>0</v>
      </c>
      <c r="G18" s="11">
        <v>0</v>
      </c>
      <c r="H18" s="11">
        <v>0.5</v>
      </c>
      <c r="I18" s="11">
        <v>0.5</v>
      </c>
      <c r="J18" s="11">
        <v>3</v>
      </c>
      <c r="K18" s="12">
        <f t="shared" si="0"/>
        <v>7.25</v>
      </c>
      <c r="L18" s="12">
        <f>$L$34-Tabel362623578910245[[#This Row],[aantal fouten]]</f>
        <v>43.75</v>
      </c>
      <c r="M18" s="13">
        <f>ROUND(IF(($Q$3&gt;=1),MIN(($Q$3+(($L18*9)/$L$34)),(1+((($L18*9)/$L$34)*2)),(10-(((($L$34-$L18)*9)/$L$34)*0.5))),MAX(($Q$3+(($L18*9)/$L$34)),(1+((($L18*9)/$L$34)*0.5)),(10-(((($L$34-$L18)*9)/$L$34)*2)))),1)</f>
        <v>8.1</v>
      </c>
      <c r="N18" s="38">
        <f>(Tabel362623578910245[[#This Row],[cijfer toets 5]]+Tabel362623578910246[[#This Row],[cijfer kijk- en luistertoets]]+Tabel36262357891024[[#This Row],[cijfer toets 3]]+Tabel36262357891023[[#This Row],[cijfer werkwoordentoets]]+Tabel3626235789102[[#This Row],[cijfer toets 2]]+Tabel362623578910[[#This Row],[cijfer toets 1]])/6</f>
        <v>8.0166666666666675</v>
      </c>
      <c r="O18" s="13"/>
      <c r="Q18" s="29"/>
    </row>
    <row r="19" spans="1:17" x14ac:dyDescent="0.25">
      <c r="A19" s="6">
        <v>17</v>
      </c>
      <c r="B19" s="1">
        <v>427443</v>
      </c>
      <c r="C19" s="11">
        <v>1</v>
      </c>
      <c r="D19" s="11">
        <v>0</v>
      </c>
      <c r="E19" s="11">
        <v>0</v>
      </c>
      <c r="F19" s="11">
        <v>1</v>
      </c>
      <c r="G19" s="11">
        <v>3</v>
      </c>
      <c r="H19" s="11">
        <v>0.5</v>
      </c>
      <c r="I19" s="11">
        <v>0.57999999999999996</v>
      </c>
      <c r="J19" s="11">
        <v>2</v>
      </c>
      <c r="K19" s="12">
        <f t="shared" si="0"/>
        <v>8.08</v>
      </c>
      <c r="L19" s="12">
        <f>$L$34-Tabel362623578910245[[#This Row],[aantal fouten]]</f>
        <v>42.92</v>
      </c>
      <c r="M19" s="13">
        <f>ROUND(IF(($Q$3&gt;=1),MIN(($Q$3+(($L19*9)/$L$34)),(1+((($L19*9)/$L$34)*2)),(10-(((($L$34-$L19)*9)/$L$34)*0.5))),MAX(($Q$3+(($L19*9)/$L$34)),(1+((($L19*9)/$L$34)*0.5)),(10-(((($L$34-$L19)*9)/$L$34)*2)))),1)</f>
        <v>8</v>
      </c>
      <c r="N19" s="38">
        <f>(Tabel362623578910245[[#This Row],[cijfer toets 5]]+Tabel362623578910246[[#This Row],[cijfer kijk- en luistertoets]]+Tabel36262357891024[[#This Row],[cijfer toets 3]]+Tabel36262357891023[[#This Row],[cijfer werkwoordentoets]]+Tabel3626235789102[[#This Row],[cijfer toets 2]]+Tabel362623578910[[#This Row],[cijfer toets 1]])/6</f>
        <v>7.2833333333333323</v>
      </c>
      <c r="O19" s="13"/>
      <c r="Q19" s="29"/>
    </row>
    <row r="20" spans="1:17" x14ac:dyDescent="0.25">
      <c r="A20" s="6">
        <v>18</v>
      </c>
      <c r="B20" s="1">
        <v>427479</v>
      </c>
      <c r="C20" s="11">
        <v>3</v>
      </c>
      <c r="D20" s="11">
        <v>2</v>
      </c>
      <c r="E20" s="11">
        <v>6</v>
      </c>
      <c r="F20" s="11">
        <v>1</v>
      </c>
      <c r="G20" s="11">
        <v>2</v>
      </c>
      <c r="H20" s="11">
        <v>1</v>
      </c>
      <c r="I20" s="11">
        <v>0.5</v>
      </c>
      <c r="J20" s="11">
        <v>3</v>
      </c>
      <c r="K20" s="12">
        <f t="shared" si="0"/>
        <v>18.5</v>
      </c>
      <c r="L20" s="12">
        <f>$L$34-Tabel362623578910245[[#This Row],[aantal fouten]]</f>
        <v>32.5</v>
      </c>
      <c r="M20" s="13">
        <f>ROUND(IF(($Q$3&gt;=1),MIN(($Q$3+(($L20*9)/$L$34)),(1+((($L20*9)/$L$34)*2)),(10-(((($L$34-$L20)*9)/$L$34)*0.5))),MAX(($Q$3+(($L20*9)/$L$34)),(1+((($L20*9)/$L$34)*0.5)),(10-(((($L$34-$L20)*9)/$L$34)*2)))),1)</f>
        <v>6.1</v>
      </c>
      <c r="N20" s="43">
        <f>(Tabel362623578910245[[#This Row],[cijfer toets 5]]+Tabel362623578910246[[#This Row],[cijfer kijk- en luistertoets]]+Tabel36262357891024[[#This Row],[cijfer toets 3]]+Tabel36262357891023[[#This Row],[cijfer werkwoordentoets]]+Tabel3626235789102[[#This Row],[cijfer toets 2]]+Tabel362623578910[[#This Row],[cijfer toets 1]])/6</f>
        <v>6.4833333333333334</v>
      </c>
      <c r="O20" s="13"/>
      <c r="Q20" s="2"/>
    </row>
    <row r="21" spans="1:17" x14ac:dyDescent="0.25">
      <c r="A21" s="6">
        <v>19</v>
      </c>
      <c r="B21" s="1">
        <v>427492</v>
      </c>
      <c r="C21" s="32">
        <v>2</v>
      </c>
      <c r="D21" s="32">
        <v>0</v>
      </c>
      <c r="E21" s="32">
        <v>4.25</v>
      </c>
      <c r="F21" s="32">
        <v>1</v>
      </c>
      <c r="G21" s="32">
        <v>0</v>
      </c>
      <c r="H21" s="32">
        <v>0</v>
      </c>
      <c r="I21" s="32">
        <v>1.75</v>
      </c>
      <c r="J21" s="32">
        <v>4</v>
      </c>
      <c r="K21" s="12">
        <f t="shared" si="0"/>
        <v>13</v>
      </c>
      <c r="L21" s="12">
        <f>$L$34-Tabel362623578910245[[#This Row],[aantal fouten]]</f>
        <v>38</v>
      </c>
      <c r="M21" s="13">
        <f>ROUND(IF(($Q$3&gt;=1),MIN(($Q$3+(($L21*9)/$L$34)),(1+((($L21*9)/$L$34)*2)),(10-(((($L$34-$L21)*9)/$L$34)*0.5))),MAX(($Q$3+(($L21*9)/$L$34)),(1+((($L21*9)/$L$34)*0.5)),(10-(((($L$34-$L21)*9)/$L$34)*2)))),1)</f>
        <v>7.1</v>
      </c>
      <c r="N21" s="38">
        <f>(Tabel362623578910245[[#This Row],[cijfer toets 5]]+Tabel362623578910246[[#This Row],[cijfer kijk- en luistertoets]]+Tabel36262357891024[[#This Row],[cijfer toets 3]]+Tabel36262357891023[[#This Row],[cijfer werkwoordentoets]]+Tabel3626235789102[[#This Row],[cijfer toets 2]]+Tabel362623578910[[#This Row],[cijfer toets 1]])/6</f>
        <v>6.3</v>
      </c>
      <c r="O21" s="13"/>
      <c r="Q21" s="2"/>
    </row>
    <row r="22" spans="1:17" x14ac:dyDescent="0.25">
      <c r="A22" s="6">
        <v>20</v>
      </c>
      <c r="B22" s="1">
        <v>427494</v>
      </c>
      <c r="C22" s="11">
        <v>1</v>
      </c>
      <c r="D22" s="11">
        <v>2</v>
      </c>
      <c r="E22" s="11">
        <v>6</v>
      </c>
      <c r="F22" s="11">
        <v>4</v>
      </c>
      <c r="G22" s="11">
        <v>5</v>
      </c>
      <c r="H22" s="11">
        <v>1.5</v>
      </c>
      <c r="I22" s="11">
        <v>12</v>
      </c>
      <c r="J22" s="11">
        <v>5</v>
      </c>
      <c r="K22" s="12">
        <f t="shared" si="0"/>
        <v>36.5</v>
      </c>
      <c r="L22" s="12">
        <f>$L$34-Tabel362623578910245[[#This Row],[aantal fouten]]</f>
        <v>14.5</v>
      </c>
      <c r="M22" s="13">
        <f>ROUND(IF(($Q$3&gt;=1),MIN(($Q$3+(($L22*9)/$L$34)),(1+((($L22*9)/$L$34)*2)),(10-(((($L$34-$L22)*9)/$L$34)*0.5))),MAX(($Q$3+(($L22*9)/$L$34)),(1+((($L22*9)/$L$34)*0.5)),(10-(((($L$34-$L22)*9)/$L$34)*2)))),1)</f>
        <v>3</v>
      </c>
      <c r="N22" s="38">
        <f>(Tabel362623578910245[[#This Row],[cijfer toets 5]]+Tabel362623578910246[[#This Row],[cijfer kijk- en luistertoets]]+Tabel36262357891024[[#This Row],[cijfer toets 3]]+Tabel36262357891023[[#This Row],[cijfer werkwoordentoets]]+Tabel3626235789102[[#This Row],[cijfer toets 2]]+Tabel362623578910[[#This Row],[cijfer toets 1]])/6</f>
        <v>3.9166666666666665</v>
      </c>
      <c r="O22" s="13"/>
      <c r="Q22" s="2"/>
    </row>
    <row r="23" spans="1:17" x14ac:dyDescent="0.25">
      <c r="A23" s="6">
        <v>21</v>
      </c>
      <c r="B23" s="1">
        <v>427532</v>
      </c>
      <c r="C23" s="11">
        <v>0</v>
      </c>
      <c r="D23" s="11">
        <v>0</v>
      </c>
      <c r="E23" s="11">
        <v>2.25</v>
      </c>
      <c r="F23" s="11">
        <v>3</v>
      </c>
      <c r="G23" s="11">
        <v>2</v>
      </c>
      <c r="H23" s="11">
        <v>2.5</v>
      </c>
      <c r="I23" s="11">
        <v>4.41</v>
      </c>
      <c r="J23" s="11">
        <v>3</v>
      </c>
      <c r="K23" s="12">
        <f t="shared" si="0"/>
        <v>17.16</v>
      </c>
      <c r="L23" s="12">
        <f>$L$34-Tabel362623578910245[[#This Row],[aantal fouten]]</f>
        <v>33.840000000000003</v>
      </c>
      <c r="M23" s="13">
        <f>ROUND(IF(($Q$3&gt;=1),MIN(($Q$3+(($L23*9)/$L$34)),(1+((($L23*9)/$L$34)*2)),(10-(((($L$34-$L23)*9)/$L$34)*0.5))),MAX(($Q$3+(($L23*9)/$L$34)),(1+((($L23*9)/$L$34)*0.5)),(10-(((($L$34-$L23)*9)/$L$34)*2)))),1)</f>
        <v>6.4</v>
      </c>
      <c r="N23" s="38">
        <f>(Tabel362623578910245[[#This Row],[cijfer toets 5]]+Tabel362623578910246[[#This Row],[cijfer kijk- en luistertoets]]+Tabel36262357891024[[#This Row],[cijfer toets 3]]+Tabel36262357891023[[#This Row],[cijfer werkwoordentoets]]+Tabel3626235789102[[#This Row],[cijfer toets 2]]+Tabel362623578910[[#This Row],[cijfer toets 1]])/6</f>
        <v>5.8666666666666671</v>
      </c>
      <c r="O23" s="13"/>
      <c r="Q23" s="2"/>
    </row>
    <row r="24" spans="1:17" x14ac:dyDescent="0.25">
      <c r="A24" s="6">
        <v>22</v>
      </c>
      <c r="B24" s="35">
        <v>427539</v>
      </c>
      <c r="C24" s="11">
        <v>2</v>
      </c>
      <c r="D24" s="11">
        <v>0</v>
      </c>
      <c r="E24" s="39">
        <v>1.5</v>
      </c>
      <c r="F24" s="11">
        <v>0</v>
      </c>
      <c r="G24" s="11">
        <v>2</v>
      </c>
      <c r="H24" s="11">
        <v>1</v>
      </c>
      <c r="I24" s="11">
        <v>4.58</v>
      </c>
      <c r="J24" s="11">
        <v>6</v>
      </c>
      <c r="K24" s="12">
        <f t="shared" si="0"/>
        <v>17.079999999999998</v>
      </c>
      <c r="L24" s="12">
        <f>$L$34-Tabel362623578910245[[#This Row],[aantal fouten]]</f>
        <v>33.92</v>
      </c>
      <c r="M24" s="13">
        <f>ROUND(IF(($Q$3&gt;=1),MIN(($Q$3+(($L24*9)/$L$34)),(1+((($L24*9)/$L$34)*2)),(10-(((($L$34-$L24)*9)/$L$34)*0.5))),MAX(($Q$3+(($L24*9)/$L$34)),(1+((($L24*9)/$L$34)*0.5)),(10-(((($L$34-$L24)*9)/$L$34)*2)))),1)</f>
        <v>6.4</v>
      </c>
      <c r="N24" s="43"/>
      <c r="O24" s="13"/>
      <c r="Q24" s="2"/>
    </row>
    <row r="25" spans="1:17" x14ac:dyDescent="0.25">
      <c r="A25" s="6">
        <v>23</v>
      </c>
      <c r="B25" s="35">
        <v>427558</v>
      </c>
      <c r="C25" s="30">
        <v>2</v>
      </c>
      <c r="D25" s="30">
        <v>0</v>
      </c>
      <c r="E25" s="30">
        <v>6</v>
      </c>
      <c r="F25" s="30">
        <v>1</v>
      </c>
      <c r="G25" s="30">
        <v>5</v>
      </c>
      <c r="H25" s="30">
        <v>1</v>
      </c>
      <c r="I25" s="30">
        <v>9.25</v>
      </c>
      <c r="J25" s="30">
        <v>2</v>
      </c>
      <c r="K25" s="12">
        <f t="shared" si="0"/>
        <v>26.25</v>
      </c>
      <c r="L25" s="12">
        <f>$L$34-Tabel362623578910245[[#This Row],[aantal fouten]]</f>
        <v>24.75</v>
      </c>
      <c r="M25" s="13">
        <f>ROUND(IF(($Q$3&gt;=1),MIN(($Q$3+(($L25*9)/$L$34)),(1+((($L25*9)/$L$34)*2)),(10-(((($L$34-$L25)*9)/$L$34)*0.5))),MAX(($Q$3+(($L25*9)/$L$34)),(1+((($L25*9)/$L$34)*0.5)),(10-(((($L$34-$L25)*9)/$L$34)*2)))),1)</f>
        <v>4.8</v>
      </c>
      <c r="N25" s="38"/>
      <c r="O25" s="13"/>
      <c r="Q25" s="2"/>
    </row>
    <row r="26" spans="1:17" x14ac:dyDescent="0.25">
      <c r="A26" s="6">
        <v>24</v>
      </c>
      <c r="B26" s="1">
        <v>427599</v>
      </c>
      <c r="C26" s="11">
        <v>2</v>
      </c>
      <c r="D26" s="11">
        <v>2</v>
      </c>
      <c r="E26" s="11">
        <v>3.25</v>
      </c>
      <c r="F26" s="11">
        <v>0</v>
      </c>
      <c r="G26" s="11">
        <v>5</v>
      </c>
      <c r="H26" s="11">
        <v>1</v>
      </c>
      <c r="I26" s="11">
        <v>3</v>
      </c>
      <c r="J26" s="11">
        <v>4</v>
      </c>
      <c r="K26" s="12">
        <f t="shared" si="0"/>
        <v>20.25</v>
      </c>
      <c r="L26" s="12">
        <f>$L$34-Tabel362623578910245[[#This Row],[aantal fouten]]</f>
        <v>30.75</v>
      </c>
      <c r="M26" s="13">
        <f>ROUND(IF(($Q$3&gt;=1),MIN(($Q$3+(($L26*9)/$L$34)),(1+((($L26*9)/$L$34)*2)),(10-(((($L$34-$L26)*9)/$L$34)*0.5))),MAX(($Q$3+(($L26*9)/$L$34)),(1+((($L26*9)/$L$34)*0.5)),(10-(((($L$34-$L26)*9)/$L$34)*2)))),1)</f>
        <v>5.8</v>
      </c>
      <c r="N26" s="38">
        <f>(Tabel362623578910245[[#This Row],[cijfer toets 5]]+Tabel362623578910246[[#This Row],[cijfer kijk- en luistertoets]]+Tabel36262357891024[[#This Row],[cijfer toets 3]]+Tabel36262357891023[[#This Row],[cijfer werkwoordentoets]]+Tabel3626235789102[[#This Row],[cijfer toets 2]]+Tabel362623578910[[#This Row],[cijfer toets 1]])/6</f>
        <v>6.2666666666666666</v>
      </c>
      <c r="O26" s="13"/>
      <c r="Q26" s="2"/>
    </row>
    <row r="27" spans="1:17" x14ac:dyDescent="0.25">
      <c r="A27" s="6">
        <v>25</v>
      </c>
      <c r="B27" s="1">
        <v>427609</v>
      </c>
      <c r="C27" s="11">
        <v>2</v>
      </c>
      <c r="D27" s="11">
        <v>0</v>
      </c>
      <c r="E27" s="11">
        <v>1</v>
      </c>
      <c r="F27" s="11">
        <v>1</v>
      </c>
      <c r="G27" s="11">
        <v>3</v>
      </c>
      <c r="H27" s="11">
        <v>0</v>
      </c>
      <c r="I27" s="11">
        <v>2</v>
      </c>
      <c r="J27" s="11">
        <v>4</v>
      </c>
      <c r="K27" s="12">
        <f t="shared" si="0"/>
        <v>13</v>
      </c>
      <c r="L27" s="12">
        <f>$L$34-Tabel362623578910245[[#This Row],[aantal fouten]]</f>
        <v>38</v>
      </c>
      <c r="M27" s="13">
        <f>ROUND(IF(($Q$3&gt;=1),MIN(($Q$3+(($L27*9)/$L$34)),(1+((($L27*9)/$L$34)*2)),(10-(((($L$34-$L27)*9)/$L$34)*0.5))),MAX(($Q$3+(($L27*9)/$L$34)),(1+((($L27*9)/$L$34)*0.5)),(10-(((($L$34-$L27)*9)/$L$34)*2)))),1)</f>
        <v>7.1</v>
      </c>
      <c r="N27" s="38">
        <f>(Tabel362623578910245[[#This Row],[cijfer toets 5]]+Tabel362623578910246[[#This Row],[cijfer kijk- en luistertoets]]+Tabel36262357891024[[#This Row],[cijfer toets 3]]+Tabel36262357891023[[#This Row],[cijfer werkwoordentoets]]+Tabel3626235789102[[#This Row],[cijfer toets 2]]+Tabel362623578910[[#This Row],[cijfer toets 1]])/6</f>
        <v>6.3666666666666671</v>
      </c>
      <c r="O27" s="13"/>
      <c r="Q27" s="2"/>
    </row>
    <row r="28" spans="1:17" x14ac:dyDescent="0.25">
      <c r="A28" s="6">
        <v>26</v>
      </c>
      <c r="B28" s="1">
        <v>427612</v>
      </c>
      <c r="C28" s="11">
        <v>1</v>
      </c>
      <c r="D28" s="39">
        <v>1</v>
      </c>
      <c r="E28" s="39">
        <v>1</v>
      </c>
      <c r="F28" s="39">
        <v>0</v>
      </c>
      <c r="G28" s="39">
        <v>0</v>
      </c>
      <c r="H28" s="39">
        <v>0</v>
      </c>
      <c r="I28" s="39">
        <v>0.75</v>
      </c>
      <c r="J28" s="39">
        <v>3</v>
      </c>
      <c r="K28" s="12">
        <f t="shared" si="0"/>
        <v>6.75</v>
      </c>
      <c r="L28" s="12">
        <f>$L$34-Tabel362623578910245[[#This Row],[aantal fouten]]</f>
        <v>44.25</v>
      </c>
      <c r="M28" s="13">
        <f>ROUND(IF(($Q$3&gt;=1),MIN(($Q$3+(($L28*9)/$L$34)),(1+((($L28*9)/$L$34)*2)),(10-(((($L$34-$L28)*9)/$L$34)*0.5))),MAX(($Q$3+(($L28*9)/$L$34)),(1+((($L28*9)/$L$34)*0.5)),(10-(((($L$34-$L28)*9)/$L$34)*2)))),1)</f>
        <v>8.1999999999999993</v>
      </c>
      <c r="N28" s="38">
        <f>(Tabel362623578910245[[#This Row],[cijfer toets 5]]+Tabel362623578910246[[#This Row],[cijfer kijk- en luistertoets]]+Tabel36262357891024[[#This Row],[cijfer toets 3]]+Tabel36262357891023[[#This Row],[cijfer werkwoordentoets]]+Tabel3626235789102[[#This Row],[cijfer toets 2]]+Tabel362623578910[[#This Row],[cijfer toets 1]])/6</f>
        <v>7.833333333333333</v>
      </c>
      <c r="O28" s="40"/>
      <c r="Q28" s="2"/>
    </row>
    <row r="29" spans="1:17" x14ac:dyDescent="0.25">
      <c r="A29" s="6">
        <v>27</v>
      </c>
      <c r="B29" s="1">
        <v>427949</v>
      </c>
      <c r="C29" s="11">
        <v>2</v>
      </c>
      <c r="D29" s="11">
        <v>0</v>
      </c>
      <c r="E29" s="11">
        <v>0.25</v>
      </c>
      <c r="F29" s="11">
        <v>0</v>
      </c>
      <c r="G29" s="11">
        <v>2</v>
      </c>
      <c r="H29" s="11">
        <v>1.5</v>
      </c>
      <c r="I29" s="11">
        <v>0.5</v>
      </c>
      <c r="J29" s="11">
        <v>5</v>
      </c>
      <c r="K29" s="12">
        <f t="shared" si="0"/>
        <v>11.25</v>
      </c>
      <c r="L29" s="12">
        <f>$L$34-Tabel362623578910245[[#This Row],[aantal fouten]]</f>
        <v>39.75</v>
      </c>
      <c r="M29" s="13">
        <f>ROUND(IF(($Q$3&gt;=1),MIN(($Q$3+(($L29*9)/$L$34)),(1+((($L29*9)/$L$34)*2)),(10-(((($L$34-$L29)*9)/$L$34)*0.5))),MAX(($Q$3+(($L29*9)/$L$34)),(1+((($L29*9)/$L$34)*0.5)),(10-(((($L$34-$L29)*9)/$L$34)*2)))),1)</f>
        <v>7.4</v>
      </c>
      <c r="N29" s="38">
        <f>(Tabel362623578910245[[#This Row],[cijfer toets 5]]+Tabel362623578910246[[#This Row],[cijfer kijk- en luistertoets]]+Tabel36262357891024[[#This Row],[cijfer toets 3]]+Tabel36262357891023[[#This Row],[cijfer werkwoordentoets]]+Tabel3626235789102[[#This Row],[cijfer toets 2]]+Tabel362623578910[[#This Row],[cijfer toets 1]])/6</f>
        <v>6.55</v>
      </c>
      <c r="O29" s="13"/>
      <c r="Q29" s="2"/>
    </row>
    <row r="30" spans="1:17" x14ac:dyDescent="0.25">
      <c r="A30" s="6">
        <v>28</v>
      </c>
      <c r="B30" s="1">
        <v>427966</v>
      </c>
      <c r="C30" s="36">
        <v>1</v>
      </c>
      <c r="D30" s="39">
        <v>1</v>
      </c>
      <c r="E30" s="39">
        <v>5.5</v>
      </c>
      <c r="F30" s="39">
        <v>0</v>
      </c>
      <c r="G30" s="39">
        <v>3</v>
      </c>
      <c r="H30" s="39">
        <v>0.5</v>
      </c>
      <c r="I30" s="39">
        <v>4.91</v>
      </c>
      <c r="J30" s="39">
        <v>5</v>
      </c>
      <c r="K30" s="12">
        <f t="shared" si="0"/>
        <v>20.91</v>
      </c>
      <c r="L30" s="12">
        <f>$L$34-Tabel362623578910245[[#This Row],[aantal fouten]]</f>
        <v>30.09</v>
      </c>
      <c r="M30" s="13">
        <f>ROUND(IF(($Q$3&gt;=1),MIN(($Q$3+(($L30*9)/$L$34)),(1+((($L30*9)/$L$34)*2)),(10-(((($L$34-$L30)*9)/$L$34)*0.5))),MAX(($Q$3+(($L30*9)/$L$34)),(1+((($L30*9)/$L$34)*0.5)),(10-(((($L$34-$L30)*9)/$L$34)*2)))),1)</f>
        <v>5.7</v>
      </c>
      <c r="N30" s="38">
        <f>(Tabel362623578910245[[#This Row],[cijfer toets 5]]+Tabel362623578910246[[#This Row],[cijfer kijk- en luistertoets]]+Tabel36262357891024[[#This Row],[cijfer toets 3]]+Tabel36262357891023[[#This Row],[cijfer werkwoordentoets]]+Tabel3626235789102[[#This Row],[cijfer toets 2]]+Tabel362623578910[[#This Row],[cijfer toets 1]])/6</f>
        <v>5.9499999999999993</v>
      </c>
      <c r="O30" s="40"/>
      <c r="Q30" s="2"/>
    </row>
    <row r="31" spans="1:17" x14ac:dyDescent="0.25">
      <c r="A31" s="6">
        <v>29</v>
      </c>
      <c r="B31" s="35">
        <v>427968</v>
      </c>
      <c r="C31" s="11">
        <v>3</v>
      </c>
      <c r="D31" s="11">
        <v>2</v>
      </c>
      <c r="E31" s="11">
        <v>2.25</v>
      </c>
      <c r="F31" s="11">
        <v>1</v>
      </c>
      <c r="G31" s="11">
        <v>3</v>
      </c>
      <c r="H31" s="11">
        <v>1.5</v>
      </c>
      <c r="I31" s="11">
        <v>5</v>
      </c>
      <c r="J31" s="11">
        <v>2</v>
      </c>
      <c r="K31" s="12">
        <f t="shared" si="0"/>
        <v>19.75</v>
      </c>
      <c r="L31" s="12">
        <f>$L$34-Tabel362623578910245[[#This Row],[aantal fouten]]</f>
        <v>31.25</v>
      </c>
      <c r="M31" s="13">
        <f>ROUND(IF(($Q$3&gt;=1),MIN(($Q$3+(($L31*9)/$L$34)),(1+((($L31*9)/$L$34)*2)),(10-(((($L$34-$L31)*9)/$L$34)*0.5))),MAX(($Q$3+(($L31*9)/$L$34)),(1+((($L31*9)/$L$34)*0.5)),(10-(((($L$34-$L31)*9)/$L$34)*2)))),1)</f>
        <v>5.9</v>
      </c>
      <c r="N31" s="43"/>
      <c r="O31" s="13"/>
      <c r="Q31" s="2"/>
    </row>
    <row r="32" spans="1:17" x14ac:dyDescent="0.25">
      <c r="A32" s="6">
        <v>30</v>
      </c>
      <c r="B32" s="1">
        <v>431171</v>
      </c>
      <c r="C32" s="11">
        <v>3</v>
      </c>
      <c r="D32" s="39">
        <v>2</v>
      </c>
      <c r="E32" s="39">
        <v>5</v>
      </c>
      <c r="F32" s="39">
        <v>1</v>
      </c>
      <c r="G32" s="39">
        <v>3</v>
      </c>
      <c r="H32" s="39">
        <v>1</v>
      </c>
      <c r="I32" s="39">
        <v>4.75</v>
      </c>
      <c r="J32" s="39">
        <v>4</v>
      </c>
      <c r="K32" s="12">
        <f t="shared" si="0"/>
        <v>23.75</v>
      </c>
      <c r="L32" s="12">
        <f>$L$34-Tabel362623578910245[[#This Row],[aantal fouten]]</f>
        <v>27.25</v>
      </c>
      <c r="M32" s="13">
        <f>ROUND(IF(($Q$3&gt;=1),MIN(($Q$3+(($L32*9)/$L$34)),(1+((($L32*9)/$L$34)*2)),(10-(((($L$34-$L32)*9)/$L$34)*0.5))),MAX(($Q$3+(($L32*9)/$L$34)),(1+((($L32*9)/$L$34)*0.5)),(10-(((($L$34-$L32)*9)/$L$34)*2)))),1)</f>
        <v>5.2</v>
      </c>
      <c r="N32" s="38">
        <f>(Tabel362623578910245[[#This Row],[cijfer toets 5]]+Tabel362623578910246[[#This Row],[cijfer kijk- en luistertoets]]+Tabel36262357891024[[#This Row],[cijfer toets 3]]+Tabel36262357891023[[#This Row],[cijfer werkwoordentoets]]+Tabel3626235789102[[#This Row],[cijfer toets 2]]+Tabel362623578910[[#This Row],[cijfer toets 1]])/6</f>
        <v>5.0166666666666666</v>
      </c>
      <c r="O32" s="40"/>
      <c r="Q32" s="2"/>
    </row>
    <row r="33" spans="2:17" x14ac:dyDescent="0.25">
      <c r="B33" s="16" t="s">
        <v>12</v>
      </c>
      <c r="C33" s="12">
        <f t="shared" ref="C33:N33" si="1">AVERAGE(C3:C32)</f>
        <v>1.9642857142857142</v>
      </c>
      <c r="D33" s="12">
        <f t="shared" si="1"/>
        <v>0.7857142857142857</v>
      </c>
      <c r="E33" s="12">
        <f t="shared" si="1"/>
        <v>3.5178571428571428</v>
      </c>
      <c r="F33" s="12">
        <f t="shared" si="1"/>
        <v>1.3214285714285714</v>
      </c>
      <c r="G33" s="12">
        <f t="shared" si="1"/>
        <v>2.8214285714285716</v>
      </c>
      <c r="H33" s="12">
        <f t="shared" si="1"/>
        <v>1.0714285714285714</v>
      </c>
      <c r="I33" s="12">
        <f t="shared" si="1"/>
        <v>4.4357142857142851</v>
      </c>
      <c r="J33" s="12">
        <f t="shared" si="1"/>
        <v>3.4285714285714284</v>
      </c>
      <c r="K33" s="12">
        <f t="shared" si="1"/>
        <v>19.346428571428572</v>
      </c>
      <c r="L33" s="12">
        <f t="shared" si="1"/>
        <v>31.653571428571432</v>
      </c>
      <c r="M33" s="12">
        <f t="shared" si="1"/>
        <v>5.9785714285714278</v>
      </c>
      <c r="N33" s="12">
        <f t="shared" si="1"/>
        <v>5.9780303030303026</v>
      </c>
      <c r="P33" s="2"/>
    </row>
    <row r="34" spans="2:17" x14ac:dyDescent="0.25">
      <c r="B34" s="16" t="s">
        <v>11</v>
      </c>
      <c r="C34" s="2">
        <v>6</v>
      </c>
      <c r="D34" s="2">
        <v>4</v>
      </c>
      <c r="E34" s="2">
        <v>6</v>
      </c>
      <c r="F34" s="2">
        <v>4</v>
      </c>
      <c r="G34" s="2">
        <v>5</v>
      </c>
      <c r="H34" s="2">
        <v>5</v>
      </c>
      <c r="I34" s="2">
        <v>13</v>
      </c>
      <c r="J34" s="2">
        <v>8</v>
      </c>
      <c r="K34" s="2">
        <f>SUM(C34:J34)</f>
        <v>51</v>
      </c>
      <c r="L34" s="2">
        <f>SUM(C34:J34)</f>
        <v>51</v>
      </c>
      <c r="M34" s="2">
        <v>10</v>
      </c>
      <c r="N34" s="2">
        <v>10</v>
      </c>
    </row>
    <row r="35" spans="2:17" x14ac:dyDescent="0.25">
      <c r="C35" s="31">
        <f>C34/3</f>
        <v>2</v>
      </c>
      <c r="D35" s="31">
        <f t="shared" ref="D35:J35" si="2">D34/3</f>
        <v>1.3333333333333333</v>
      </c>
      <c r="E35" s="31">
        <f t="shared" si="2"/>
        <v>2</v>
      </c>
      <c r="F35" s="31">
        <f t="shared" si="2"/>
        <v>1.3333333333333333</v>
      </c>
      <c r="G35" s="31">
        <f t="shared" si="2"/>
        <v>1.6666666666666667</v>
      </c>
      <c r="H35" s="31">
        <f t="shared" si="2"/>
        <v>1.6666666666666667</v>
      </c>
      <c r="I35" s="31">
        <f t="shared" si="2"/>
        <v>4.333333333333333</v>
      </c>
      <c r="J35" s="31">
        <f t="shared" si="2"/>
        <v>2.6666666666666665</v>
      </c>
      <c r="P35" s="19"/>
    </row>
    <row r="36" spans="2:17" x14ac:dyDescent="0.25">
      <c r="P36" s="21"/>
    </row>
    <row r="37" spans="2:17" x14ac:dyDescent="0.25">
      <c r="P37" s="22"/>
    </row>
    <row r="38" spans="2:17" x14ac:dyDescent="0.25">
      <c r="P38" s="23"/>
    </row>
    <row r="39" spans="2:17" x14ac:dyDescent="0.25">
      <c r="P39" s="24"/>
    </row>
    <row r="40" spans="2:17" x14ac:dyDescent="0.25">
      <c r="P40" s="25"/>
    </row>
    <row r="41" spans="2:17" x14ac:dyDescent="0.25">
      <c r="P41" s="26"/>
    </row>
    <row r="42" spans="2:17" x14ac:dyDescent="0.25">
      <c r="P42" s="27"/>
    </row>
    <row r="43" spans="2:17" x14ac:dyDescent="0.25">
      <c r="P43" s="28"/>
    </row>
    <row r="44" spans="2:17" x14ac:dyDescent="0.25">
      <c r="P44" s="29"/>
    </row>
    <row r="45" spans="2:17" x14ac:dyDescent="0.25">
      <c r="Q45" s="2"/>
    </row>
  </sheetData>
  <conditionalFormatting sqref="Q6:Q9 Q17:Q19 Q11:Q15">
    <cfRule type="colorScale" priority="19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20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P35:P44">
    <cfRule type="colorScale" priority="21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22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C3:C32">
    <cfRule type="colorScale" priority="17">
      <colorScale>
        <cfvo type="num" val="0"/>
        <cfvo type="num" val="$C$35"/>
        <cfvo type="num" val="$C$34"/>
        <color rgb="FF00B050"/>
        <color rgb="FFFFFF00"/>
        <color rgb="FFFF0000"/>
      </colorScale>
    </cfRule>
    <cfRule type="colorScale" priority="18">
      <colorScale>
        <cfvo type="num" val="0"/>
        <cfvo type="num" val="$C$35"/>
        <cfvo type="num" val="$C$34"/>
        <color rgb="FF00B050"/>
        <color rgb="FFFFFF00"/>
        <color rgb="FFFF0000"/>
      </colorScale>
    </cfRule>
    <cfRule type="colorScale" priority="23">
      <colorScale>
        <cfvo type="num" val="0"/>
        <cfvo type="percent" val="33.299999999999997"/>
        <cfvo type="num" val="6"/>
        <color rgb="FF00B050"/>
        <color rgb="FFFFFF00"/>
        <color rgb="FFFF0000"/>
      </colorScale>
    </cfRule>
  </conditionalFormatting>
  <conditionalFormatting sqref="D3:D16 D29 D18:D27 D31">
    <cfRule type="colorScale" priority="16">
      <colorScale>
        <cfvo type="num" val="0"/>
        <cfvo type="num" val="$D$35"/>
        <cfvo type="num" val="$D$34"/>
        <color rgb="FF00B050"/>
        <color rgb="FFFFFF00"/>
        <color rgb="FFFF0000"/>
      </colorScale>
    </cfRule>
    <cfRule type="colorScale" priority="24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I3:I16 I29 I18:I27 I31">
    <cfRule type="colorScale" priority="13">
      <colorScale>
        <cfvo type="num" val="0"/>
        <cfvo type="num" val="$I$35"/>
        <cfvo type="num" val="$I$34"/>
        <color rgb="FF00B050"/>
        <color rgb="FFFFFF00"/>
        <color rgb="FFFF0000"/>
      </colorScale>
    </cfRule>
    <cfRule type="colorScale" priority="25">
      <colorScale>
        <cfvo type="num" val="0"/>
        <cfvo type="percent" val="33.299999999999997"/>
        <cfvo type="num" val="9"/>
        <color rgb="FF00B050"/>
        <color rgb="FFFFFF00"/>
        <color rgb="FFFF0000"/>
      </colorScale>
    </cfRule>
    <cfRule type="colorScale" priority="26">
      <colorScale>
        <cfvo type="num" val="0"/>
        <cfvo type="percent" val="33.299999999999997"/>
        <cfvo type="num" val="9.5"/>
        <color rgb="FF00B050"/>
        <color rgb="FFFFFF00"/>
        <color rgb="FFFF0000"/>
      </colorScale>
    </cfRule>
    <cfRule type="colorScale" priority="27">
      <colorScale>
        <cfvo type="num" val="0"/>
        <cfvo type="percent" val="33.299999999999997"/>
        <cfvo type="num" val="&quot;9.5&quot;"/>
        <color rgb="FF00B050"/>
        <color rgb="FFFFFF00"/>
        <color rgb="FFFF0000"/>
      </colorScale>
    </cfRule>
  </conditionalFormatting>
  <conditionalFormatting sqref="J3:J16 J29 J18:J27 J31">
    <cfRule type="colorScale" priority="12">
      <colorScale>
        <cfvo type="num" val="0"/>
        <cfvo type="num" val="$J$35"/>
        <cfvo type="num" val="$J$34"/>
        <color rgb="FF00B050"/>
        <color rgb="FFFFFF00"/>
        <color rgb="FFFF0000"/>
      </colorScale>
    </cfRule>
    <cfRule type="colorScale" priority="28">
      <colorScale>
        <cfvo type="num" val="0"/>
        <cfvo type="percent" val="33.299999999999997"/>
        <cfvo type="num" val="8"/>
        <color rgb="FF00B050"/>
        <color rgb="FFFFFF00"/>
        <color rgb="FFFF0000"/>
      </colorScale>
    </cfRule>
  </conditionalFormatting>
  <conditionalFormatting sqref="E3:H16 E29:H29 E18:H27 E31:H31">
    <cfRule type="colorScale" priority="14">
      <colorScale>
        <cfvo type="num" val="0"/>
        <cfvo type="num" val="$D$35"/>
        <cfvo type="num" val="$D$34"/>
        <color rgb="FF00B050"/>
        <color rgb="FFFFFF00"/>
        <color rgb="FFFF0000"/>
      </colorScale>
    </cfRule>
    <cfRule type="colorScale" priority="15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C3:E16 C32 C31:E31 C30 C18:E29 C17">
    <cfRule type="colorScale" priority="29">
      <colorScale>
        <cfvo type="num" val="0"/>
        <cfvo type="num" val="$C$35"/>
        <cfvo type="num" val="$C$34"/>
        <color rgb="FF00B050"/>
        <color rgb="FFFFFF00"/>
        <color rgb="FFFF0000"/>
      </colorScale>
    </cfRule>
  </conditionalFormatting>
  <conditionalFormatting sqref="D3:D16 D31 D18:D29">
    <cfRule type="colorScale" priority="30">
      <colorScale>
        <cfvo type="num" val="0"/>
        <cfvo type="num" val="$D$35"/>
        <cfvo type="num" val="$D$34"/>
        <color rgb="FF00B050"/>
        <color rgb="FFFFFF00"/>
        <color rgb="FFFF0000"/>
      </colorScale>
    </cfRule>
  </conditionalFormatting>
  <conditionalFormatting sqref="F3:H16 F31:H31 F18:H29">
    <cfRule type="colorScale" priority="31">
      <colorScale>
        <cfvo type="num" val="0"/>
        <cfvo type="num" val="$F$35"/>
        <cfvo type="num" val="$F$34"/>
        <color rgb="FF00B050"/>
        <color rgb="FFFFFF00"/>
        <color rgb="FFFF0000"/>
      </colorScale>
    </cfRule>
  </conditionalFormatting>
  <conditionalFormatting sqref="I9:I16 I31 I18:I29">
    <cfRule type="colorScale" priority="32">
      <colorScale>
        <cfvo type="num" val="0"/>
        <cfvo type="num" val="$I$35"/>
        <cfvo type="num" val="$I$34"/>
        <color rgb="FF00B050"/>
        <color rgb="FFFFFF00"/>
        <color rgb="FFFF0000"/>
      </colorScale>
    </cfRule>
  </conditionalFormatting>
  <conditionalFormatting sqref="J9:J16 J31 J18:J29">
    <cfRule type="colorScale" priority="33">
      <colorScale>
        <cfvo type="num" val="0"/>
        <cfvo type="num" val="$J$35"/>
        <cfvo type="num" val="$J$34"/>
        <color rgb="FF00B050"/>
        <color rgb="FFFFFF00"/>
        <color rgb="FFFF0000"/>
      </colorScale>
    </cfRule>
  </conditionalFormatting>
  <conditionalFormatting sqref="C3:E16">
    <cfRule type="colorScale" priority="11">
      <colorScale>
        <cfvo type="num" val="0"/>
        <cfvo type="num" val="$C$35"/>
        <cfvo type="num" val="$C$34"/>
        <color rgb="FF00B050"/>
        <color rgb="FFFFFF00"/>
        <color rgb="FFFF0000"/>
      </colorScale>
    </cfRule>
  </conditionalFormatting>
  <conditionalFormatting sqref="D3:D16">
    <cfRule type="colorScale" priority="10">
      <colorScale>
        <cfvo type="num" val="0"/>
        <cfvo type="num" val="$D$35"/>
        <cfvo type="num" val="$D$34"/>
        <color rgb="FF00B050"/>
        <color rgb="FFFFFF00"/>
        <color rgb="FFFF0000"/>
      </colorScale>
    </cfRule>
  </conditionalFormatting>
  <conditionalFormatting sqref="F3:H16">
    <cfRule type="colorScale" priority="9">
      <colorScale>
        <cfvo type="num" val="0"/>
        <cfvo type="num" val="$F$35"/>
        <cfvo type="num" val="$F$34"/>
        <color rgb="FF00B050"/>
        <color rgb="FFFFFF00"/>
        <color rgb="FFFF0000"/>
      </colorScale>
    </cfRule>
  </conditionalFormatting>
  <conditionalFormatting sqref="I3:I16">
    <cfRule type="colorScale" priority="8">
      <colorScale>
        <cfvo type="num" val="0"/>
        <cfvo type="num" val="$I$35"/>
        <cfvo type="num" val="$I$34"/>
        <color rgb="FF00B050"/>
        <color rgb="FFFFFF00"/>
        <color rgb="FFFF0000"/>
      </colorScale>
    </cfRule>
  </conditionalFormatting>
  <conditionalFormatting sqref="J3:J16">
    <cfRule type="colorScale" priority="7">
      <colorScale>
        <cfvo type="num" val="0"/>
        <cfvo type="num" val="$J$35"/>
        <cfvo type="num" val="$J$34"/>
        <color rgb="FF00B050"/>
        <color rgb="FFFFFF00"/>
        <color rgb="FFFF0000"/>
      </colorScale>
    </cfRule>
  </conditionalFormatting>
  <conditionalFormatting sqref="C3:E32">
    <cfRule type="colorScale" priority="6">
      <colorScale>
        <cfvo type="num" val="0"/>
        <cfvo type="num" val="$C$35"/>
        <cfvo type="num" val="$C$34"/>
        <color rgb="FF00B050"/>
        <color rgb="FFFFFF00"/>
        <color rgb="FFFF0000"/>
      </colorScale>
    </cfRule>
  </conditionalFormatting>
  <conditionalFormatting sqref="D3:D32">
    <cfRule type="colorScale" priority="5">
      <colorScale>
        <cfvo type="num" val="0"/>
        <cfvo type="num" val="$D$35"/>
        <cfvo type="num" val="$D$34"/>
        <color rgb="FF00B050"/>
        <color rgb="FFFFFF00"/>
        <color rgb="FFFF0000"/>
      </colorScale>
    </cfRule>
  </conditionalFormatting>
  <conditionalFormatting sqref="F3:F32">
    <cfRule type="colorScale" priority="4">
      <colorScale>
        <cfvo type="num" val="0"/>
        <cfvo type="num" val="$F$35"/>
        <cfvo type="num" val="$F$34"/>
        <color rgb="FF00B050"/>
        <color rgb="FFFFFF00"/>
        <color rgb="FFFF0000"/>
      </colorScale>
    </cfRule>
  </conditionalFormatting>
  <conditionalFormatting sqref="G3:H32">
    <cfRule type="colorScale" priority="3">
      <colorScale>
        <cfvo type="num" val="0"/>
        <cfvo type="num" val="$G$35"/>
        <cfvo type="num" val="$G$34"/>
        <color rgb="FF00B050"/>
        <color rgb="FFFFFF00"/>
        <color rgb="FFFF0000"/>
      </colorScale>
    </cfRule>
  </conditionalFormatting>
  <conditionalFormatting sqref="I3:I32">
    <cfRule type="colorScale" priority="2">
      <colorScale>
        <cfvo type="num" val="0"/>
        <cfvo type="num" val="$I$35"/>
        <cfvo type="num" val="$I$34"/>
        <color rgb="FF00B050"/>
        <color rgb="FFFFFF00"/>
        <color rgb="FFFF0000"/>
      </colorScale>
    </cfRule>
  </conditionalFormatting>
  <conditionalFormatting sqref="J3:J32">
    <cfRule type="colorScale" priority="1">
      <colorScale>
        <cfvo type="num" val="0"/>
        <cfvo type="num" val="$J$35"/>
        <cfvo type="num" val="$J$34"/>
        <color rgb="FF00B050"/>
        <color rgb="FFFFFF00"/>
        <color rgb="FFFF0000"/>
      </colorScale>
    </cfRule>
  </conditionalFormatting>
  <pageMargins left="0.7" right="0.7" top="0.75" bottom="0.75" header="0.3" footer="0.3"/>
  <pageSetup paperSize="9" scale="7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87E13-7B55-4EBD-97C8-3FA1D7AD8527}">
  <sheetPr>
    <pageSetUpPr fitToPage="1"/>
  </sheetPr>
  <dimension ref="A1:M44"/>
  <sheetViews>
    <sheetView zoomScaleNormal="100" workbookViewId="0">
      <pane ySplit="2" topLeftCell="A6" activePane="bottomLeft" state="frozen"/>
      <selection pane="bottomLeft" activeCell="B3" sqref="B3:B32"/>
    </sheetView>
  </sheetViews>
  <sheetFormatPr defaultColWidth="9.140625" defaultRowHeight="15" x14ac:dyDescent="0.25"/>
  <cols>
    <col min="1" max="1" width="6.5703125" style="2" bestFit="1" customWidth="1"/>
    <col min="2" max="2" width="15.28515625" style="2" customWidth="1"/>
    <col min="3" max="4" width="8.7109375" style="4" customWidth="1"/>
    <col min="5" max="7" width="8.7109375" style="2" customWidth="1"/>
    <col min="8" max="8" width="10.85546875" style="5" customWidth="1"/>
    <col min="9" max="9" width="20.7109375" style="4" customWidth="1"/>
    <col min="10" max="10" width="3.5703125" style="4" hidden="1" customWidth="1"/>
    <col min="11" max="11" width="3.5703125" style="4" bestFit="1" customWidth="1"/>
    <col min="12" max="16384" width="9.140625" style="4"/>
  </cols>
  <sheetData>
    <row r="1" spans="1:13" ht="15.75" x14ac:dyDescent="0.25">
      <c r="C1" s="3" t="s">
        <v>53</v>
      </c>
    </row>
    <row r="2" spans="1:13" s="10" customFormat="1" ht="126" customHeight="1" x14ac:dyDescent="0.25">
      <c r="A2" s="34" t="s">
        <v>26</v>
      </c>
      <c r="B2" s="44" t="s">
        <v>10</v>
      </c>
      <c r="C2" s="7" t="s">
        <v>56</v>
      </c>
      <c r="D2" s="7" t="s">
        <v>55</v>
      </c>
      <c r="E2" s="8" t="s">
        <v>9</v>
      </c>
      <c r="F2" s="8" t="s">
        <v>14</v>
      </c>
      <c r="G2" s="8" t="s">
        <v>54</v>
      </c>
      <c r="H2" s="41" t="s">
        <v>47</v>
      </c>
      <c r="I2" s="9"/>
    </row>
    <row r="3" spans="1:13" x14ac:dyDescent="0.25">
      <c r="A3" s="6">
        <v>1</v>
      </c>
      <c r="B3" s="35">
        <v>424168</v>
      </c>
      <c r="C3" s="11"/>
      <c r="D3" s="11"/>
      <c r="E3" s="12"/>
      <c r="F3" s="12"/>
      <c r="G3" s="13"/>
      <c r="H3" s="38"/>
      <c r="I3" s="14" t="s">
        <v>13</v>
      </c>
      <c r="K3" s="12">
        <v>0</v>
      </c>
      <c r="L3" s="15"/>
    </row>
    <row r="4" spans="1:13" x14ac:dyDescent="0.25">
      <c r="A4" s="6">
        <v>2</v>
      </c>
      <c r="B4" s="1">
        <v>424374</v>
      </c>
      <c r="C4" s="11">
        <v>8</v>
      </c>
      <c r="D4" s="11">
        <v>6</v>
      </c>
      <c r="E4" s="12">
        <f t="shared" ref="E4:E32" si="0">SUM(C4:D4)</f>
        <v>14</v>
      </c>
      <c r="F4" s="12">
        <f>$F$34-Tabel362623578910246[[#This Row],[aantal fouten]]</f>
        <v>20</v>
      </c>
      <c r="G4" s="13">
        <f>ROUND(IF(($K$3&gt;=1),MIN(($K$3+(($F4*9)/$F$34)),(1+((($F4*9)/$F$34)*2)),(10-(((($F$34-$F4)*9)/$F$34)*0.5))),MAX(($K$3+(($F4*9)/$F$34)),(1+((($F4*9)/$F$34)*0.5)),(10-(((($F$34-$F4)*9)/$F$34)*2)))),1)</f>
        <v>5.3</v>
      </c>
      <c r="H4" s="43">
        <f>(Tabel362623578910246[[#This Row],[cijfer kijk- en luistertoets]]+Tabel36262357891024[[#This Row],[cijfer toets 3]]+Tabel36262357891023[[#This Row],[cijfer werkwoordentoets]]+Tabel3626235789102[[#This Row],[cijfer toets 2]]+Tabel362623578910[[#This Row],[cijfer toets 1]])/5</f>
        <v>4.4600000000000009</v>
      </c>
      <c r="I4" s="13"/>
    </row>
    <row r="5" spans="1:13" x14ac:dyDescent="0.25">
      <c r="A5" s="6">
        <v>3</v>
      </c>
      <c r="B5" s="1">
        <v>424685</v>
      </c>
      <c r="C5" s="11">
        <v>6</v>
      </c>
      <c r="D5" s="11">
        <v>9</v>
      </c>
      <c r="E5" s="12">
        <f t="shared" si="0"/>
        <v>15</v>
      </c>
      <c r="F5" s="12">
        <f>$F$34-Tabel362623578910246[[#This Row],[aantal fouten]]</f>
        <v>19</v>
      </c>
      <c r="G5" s="48">
        <f>ROUND(IF(($K$3&gt;=1),MIN(($K$3+(($F5*9)/$F$34)),(1+((($F5*9)/$F$34)*2)),(10-(((($F$34-$F5)*9)/$F$34)*0.5))),MAX(($K$3+(($F5*9)/$F$34)),(1+((($F5*9)/$F$34)*0.5)),(10-(((($F$34-$F5)*9)/$F$34)*2)))),1)</f>
        <v>5</v>
      </c>
      <c r="H5" s="38">
        <f>(Tabel362623578910246[[#This Row],[cijfer kijk- en luistertoets]]+Tabel36262357891024[[#This Row],[cijfer toets 3]]+Tabel36262357891023[[#This Row],[cijfer werkwoordentoets]]+Tabel3626235789102[[#This Row],[cijfer toets 2]]+Tabel362623578910[[#This Row],[cijfer toets 1]])/5</f>
        <v>5.28</v>
      </c>
      <c r="I5" s="13"/>
      <c r="J5" s="16"/>
    </row>
    <row r="6" spans="1:13" x14ac:dyDescent="0.25">
      <c r="A6" s="6">
        <v>4</v>
      </c>
      <c r="B6" s="35">
        <v>424884</v>
      </c>
      <c r="C6" s="11">
        <v>6</v>
      </c>
      <c r="D6" s="39">
        <v>8</v>
      </c>
      <c r="E6" s="12">
        <f t="shared" si="0"/>
        <v>14</v>
      </c>
      <c r="F6" s="12">
        <f>$F$34-Tabel362623578910246[[#This Row],[aantal fouten]]</f>
        <v>20</v>
      </c>
      <c r="G6" s="48">
        <v>4.8</v>
      </c>
      <c r="H6" s="38"/>
      <c r="I6" s="46" t="s">
        <v>57</v>
      </c>
      <c r="K6" s="18">
        <v>0</v>
      </c>
      <c r="L6" s="4" t="s">
        <v>21</v>
      </c>
    </row>
    <row r="7" spans="1:13" x14ac:dyDescent="0.25">
      <c r="A7" s="6">
        <v>5</v>
      </c>
      <c r="B7" s="1">
        <v>424934</v>
      </c>
      <c r="C7" s="11">
        <v>10</v>
      </c>
      <c r="D7" s="11">
        <v>5</v>
      </c>
      <c r="E7" s="12">
        <f t="shared" si="0"/>
        <v>15</v>
      </c>
      <c r="F7" s="12">
        <f>$F$34-Tabel362623578910246[[#This Row],[aantal fouten]]</f>
        <v>19</v>
      </c>
      <c r="G7" s="48">
        <f t="shared" ref="G7:G12" si="1">ROUND(IF(($K$3&gt;=1),MIN(($K$3+(($F7*9)/$F$34)),(1+((($F7*9)/$F$34)*2)),(10-(((($F$34-$F7)*9)/$F$34)*0.5))),MAX(($K$3+(($F7*9)/$F$34)),(1+((($F7*9)/$F$34)*0.5)),(10-(((($F$34-$F7)*9)/$F$34)*2)))),1)</f>
        <v>5</v>
      </c>
      <c r="H7" s="43">
        <f>(Tabel362623578910246[[#This Row],[cijfer kijk- en luistertoets]]+Tabel36262357891024[[#This Row],[cijfer toets 3]]+Tabel36262357891023[[#This Row],[cijfer werkwoordentoets]]+Tabel3626235789102[[#This Row],[cijfer toets 2]]+Tabel362623578910[[#This Row],[cijfer toets 1]])/5</f>
        <v>5.5</v>
      </c>
      <c r="I7" s="46"/>
      <c r="K7" s="19">
        <v>1</v>
      </c>
      <c r="L7" s="4" t="s">
        <v>2</v>
      </c>
      <c r="M7" s="20"/>
    </row>
    <row r="8" spans="1:13" x14ac:dyDescent="0.25">
      <c r="A8" s="6">
        <v>6</v>
      </c>
      <c r="B8" s="1">
        <v>424956</v>
      </c>
      <c r="C8" s="11">
        <v>6</v>
      </c>
      <c r="D8" s="11">
        <v>4</v>
      </c>
      <c r="E8" s="12">
        <f t="shared" si="0"/>
        <v>10</v>
      </c>
      <c r="F8" s="12">
        <f>$F$34-Tabel362623578910246[[#This Row],[aantal fouten]]</f>
        <v>24</v>
      </c>
      <c r="G8" s="48">
        <f t="shared" si="1"/>
        <v>6.4</v>
      </c>
      <c r="H8" s="38">
        <f>(Tabel362623578910246[[#This Row],[cijfer kijk- en luistertoets]]+Tabel36262357891024[[#This Row],[cijfer toets 3]]+Tabel36262357891023[[#This Row],[cijfer werkwoordentoets]]+Tabel3626235789102[[#This Row],[cijfer toets 2]]+Tabel362623578910[[#This Row],[cijfer toets 1]])/5</f>
        <v>5.96</v>
      </c>
      <c r="I8" s="46"/>
      <c r="K8" s="21">
        <v>2</v>
      </c>
      <c r="L8" s="4" t="s">
        <v>3</v>
      </c>
    </row>
    <row r="9" spans="1:13" x14ac:dyDescent="0.25">
      <c r="A9" s="6">
        <v>7</v>
      </c>
      <c r="B9" s="1">
        <v>424978</v>
      </c>
      <c r="C9" s="32">
        <v>1</v>
      </c>
      <c r="D9" s="32">
        <v>6</v>
      </c>
      <c r="E9" s="12">
        <f t="shared" si="0"/>
        <v>7</v>
      </c>
      <c r="F9" s="12">
        <f>$F$34-Tabel362623578910246[[#This Row],[aantal fouten]]</f>
        <v>27</v>
      </c>
      <c r="G9" s="48">
        <f t="shared" si="1"/>
        <v>7.1</v>
      </c>
      <c r="H9" s="43">
        <f>(Tabel362623578910246[[#This Row],[cijfer kijk- en luistertoets]]+Tabel36262357891024[[#This Row],[cijfer toets 3]]+Tabel36262357891023[[#This Row],[cijfer werkwoordentoets]]+Tabel3626235789102[[#This Row],[cijfer toets 2]]+Tabel362623578910[[#This Row],[cijfer toets 1]])/5</f>
        <v>5.5</v>
      </c>
      <c r="I9" s="46"/>
      <c r="K9" s="22">
        <v>3</v>
      </c>
      <c r="L9" s="4" t="s">
        <v>0</v>
      </c>
    </row>
    <row r="10" spans="1:13" x14ac:dyDescent="0.25">
      <c r="A10" s="6">
        <v>8</v>
      </c>
      <c r="B10" s="1">
        <v>425031</v>
      </c>
      <c r="C10" s="11">
        <v>8</v>
      </c>
      <c r="D10" s="11">
        <v>3</v>
      </c>
      <c r="E10" s="12">
        <f t="shared" si="0"/>
        <v>11</v>
      </c>
      <c r="F10" s="12">
        <f>$F$34-Tabel362623578910246[[#This Row],[aantal fouten]]</f>
        <v>23</v>
      </c>
      <c r="G10" s="48">
        <f t="shared" si="1"/>
        <v>6.1</v>
      </c>
      <c r="H10" s="38">
        <f>(Tabel362623578910246[[#This Row],[cijfer kijk- en luistertoets]]+Tabel36262357891024[[#This Row],[cijfer toets 3]]+Tabel36262357891023[[#This Row],[cijfer werkwoordentoets]]+Tabel3626235789102[[#This Row],[cijfer toets 2]]+Tabel362623578910[[#This Row],[cijfer toets 1]])/5</f>
        <v>6.56</v>
      </c>
      <c r="I10" s="46"/>
      <c r="K10" s="33"/>
      <c r="L10" s="4" t="s">
        <v>8</v>
      </c>
    </row>
    <row r="11" spans="1:13" x14ac:dyDescent="0.25">
      <c r="A11" s="6">
        <v>9</v>
      </c>
      <c r="B11" s="1">
        <v>426776</v>
      </c>
      <c r="C11" s="30">
        <v>2</v>
      </c>
      <c r="D11" s="30">
        <v>6</v>
      </c>
      <c r="E11" s="12">
        <f t="shared" si="0"/>
        <v>8</v>
      </c>
      <c r="F11" s="12">
        <f>$F$34-Tabel362623578910246[[#This Row],[aantal fouten]]</f>
        <v>26</v>
      </c>
      <c r="G11" s="48">
        <f t="shared" si="1"/>
        <v>6.9</v>
      </c>
      <c r="H11" s="43">
        <f>(Tabel362623578910246[[#This Row],[cijfer kijk- en luistertoets]]+Tabel36262357891024[[#This Row],[cijfer toets 3]]+Tabel36262357891023[[#This Row],[cijfer werkwoordentoets]]+Tabel3626235789102[[#This Row],[cijfer toets 2]]+Tabel362623578910[[#This Row],[cijfer toets 1]])/5</f>
        <v>4.54</v>
      </c>
      <c r="I11" s="46"/>
      <c r="K11" s="23">
        <v>4</v>
      </c>
      <c r="L11" s="4" t="s">
        <v>4</v>
      </c>
    </row>
    <row r="12" spans="1:13" x14ac:dyDescent="0.25">
      <c r="A12" s="6">
        <v>10</v>
      </c>
      <c r="B12" s="1">
        <v>427156</v>
      </c>
      <c r="C12" s="30">
        <v>3</v>
      </c>
      <c r="D12" s="30">
        <v>4</v>
      </c>
      <c r="E12" s="12">
        <f t="shared" si="0"/>
        <v>7</v>
      </c>
      <c r="F12" s="12">
        <f>$F$34-Tabel362623578910246[[#This Row],[aantal fouten]]</f>
        <v>27</v>
      </c>
      <c r="G12" s="48">
        <f t="shared" si="1"/>
        <v>7.1</v>
      </c>
      <c r="H12" s="38">
        <f>(Tabel362623578910246[[#This Row],[cijfer kijk- en luistertoets]]+Tabel36262357891024[[#This Row],[cijfer toets 3]]+Tabel36262357891023[[#This Row],[cijfer werkwoordentoets]]+Tabel3626235789102[[#This Row],[cijfer toets 2]]+Tabel362623578910[[#This Row],[cijfer toets 1]])/5</f>
        <v>6.6</v>
      </c>
      <c r="I12" s="46"/>
      <c r="K12" s="24">
        <v>5</v>
      </c>
      <c r="L12" s="4" t="s">
        <v>1</v>
      </c>
    </row>
    <row r="13" spans="1:13" x14ac:dyDescent="0.25">
      <c r="A13" s="6">
        <v>11</v>
      </c>
      <c r="B13" s="37">
        <v>427286</v>
      </c>
      <c r="C13" s="30"/>
      <c r="D13" s="30"/>
      <c r="E13" s="12"/>
      <c r="F13" s="12"/>
      <c r="G13" s="48"/>
      <c r="H13" s="38"/>
      <c r="I13" s="46"/>
      <c r="K13" s="25">
        <v>6</v>
      </c>
      <c r="L13" s="4" t="s">
        <v>6</v>
      </c>
    </row>
    <row r="14" spans="1:13" x14ac:dyDescent="0.25">
      <c r="A14" s="6">
        <v>12</v>
      </c>
      <c r="B14" s="35">
        <v>427367</v>
      </c>
      <c r="C14" s="11">
        <v>4</v>
      </c>
      <c r="D14" s="11">
        <v>2</v>
      </c>
      <c r="E14" s="12">
        <f t="shared" si="0"/>
        <v>6</v>
      </c>
      <c r="F14" s="12">
        <f>$F$34-Tabel362623578910246[[#This Row],[aantal fouten]]</f>
        <v>28</v>
      </c>
      <c r="G14" s="48">
        <f>ROUND(IF(($K$3&gt;=1),MIN(($K$3+(($F14*9)/$F$34)),(1+((($F14*9)/$F$34)*2)),(10-(((($F$34-$F14)*9)/$F$34)*0.5))),MAX(($K$3+(($F14*9)/$F$34)),(1+((($F14*9)/$F$34)*0.5)),(10-(((($F$34-$F14)*9)/$F$34)*2)))),1)</f>
        <v>7.4</v>
      </c>
      <c r="H14" s="38"/>
      <c r="I14" s="46"/>
      <c r="K14" s="26">
        <v>7</v>
      </c>
      <c r="L14" s="4" t="s">
        <v>7</v>
      </c>
    </row>
    <row r="15" spans="1:13" x14ac:dyDescent="0.25">
      <c r="A15" s="6">
        <v>13</v>
      </c>
      <c r="B15" s="1">
        <v>427372</v>
      </c>
      <c r="C15" s="11">
        <v>6</v>
      </c>
      <c r="D15" s="11">
        <v>7</v>
      </c>
      <c r="E15" s="12">
        <f t="shared" si="0"/>
        <v>13</v>
      </c>
      <c r="F15" s="12">
        <f>$F$34-Tabel362623578910246[[#This Row],[aantal fouten]]</f>
        <v>21</v>
      </c>
      <c r="G15" s="48">
        <f>ROUND(IF(($K$3&gt;=1),MIN(($K$3+(($F15*9)/$F$34)),(1+((($F15*9)/$F$34)*2)),(10-(((($F$34-$F15)*9)/$F$34)*0.5))),MAX(($K$3+(($F15*9)/$F$34)),(1+((($F15*9)/$F$34)*0.5)),(10-(((($F$34-$F15)*9)/$F$34)*2)))),1)</f>
        <v>5.6</v>
      </c>
      <c r="H15" s="38">
        <f>(Tabel362623578910246[[#This Row],[cijfer kijk- en luistertoets]]+Tabel36262357891024[[#This Row],[cijfer toets 3]]+Tabel36262357891023[[#This Row],[cijfer werkwoordentoets]]+Tabel3626235789102[[#This Row],[cijfer toets 2]]+Tabel362623578910[[#This Row],[cijfer toets 1]])/5</f>
        <v>5.96</v>
      </c>
      <c r="I15" s="46"/>
      <c r="K15" s="28">
        <v>10</v>
      </c>
      <c r="L15" s="4" t="s">
        <v>5</v>
      </c>
    </row>
    <row r="16" spans="1:13" x14ac:dyDescent="0.25">
      <c r="A16" s="6">
        <v>14</v>
      </c>
      <c r="B16" s="1">
        <v>427375</v>
      </c>
      <c r="C16" s="11">
        <v>7</v>
      </c>
      <c r="D16" s="11">
        <v>7</v>
      </c>
      <c r="E16" s="12">
        <f t="shared" si="0"/>
        <v>14</v>
      </c>
      <c r="F16" s="12">
        <f>$F$34-Tabel362623578910246[[#This Row],[aantal fouten]]</f>
        <v>20</v>
      </c>
      <c r="G16" s="48">
        <f>ROUND(IF(($K$3&gt;=1),MIN(($K$3+(($F16*9)/$F$34)),(1+((($F16*9)/$F$34)*2)),(10-(((($F$34-$F16)*9)/$F$34)*0.5))),MAX(($K$3+(($F16*9)/$F$34)),(1+((($F16*9)/$F$34)*0.5)),(10-(((($F$34-$F16)*9)/$F$34)*2)))),1)</f>
        <v>5.3</v>
      </c>
      <c r="H16" s="38">
        <f>(Tabel362623578910246[[#This Row],[cijfer kijk- en luistertoets]]+Tabel36262357891024[[#This Row],[cijfer toets 3]]+Tabel36262357891023[[#This Row],[cijfer werkwoordentoets]]+Tabel3626235789102[[#This Row],[cijfer toets 2]]+Tabel362623578910[[#This Row],[cijfer toets 1]])/5</f>
        <v>5.0000000000000009</v>
      </c>
      <c r="I16" s="46"/>
    </row>
    <row r="17" spans="1:11" x14ac:dyDescent="0.25">
      <c r="A17" s="6">
        <v>15</v>
      </c>
      <c r="B17" s="1">
        <v>427381</v>
      </c>
      <c r="C17" s="39">
        <v>8</v>
      </c>
      <c r="D17" s="39">
        <v>6</v>
      </c>
      <c r="E17" s="12">
        <f t="shared" si="0"/>
        <v>14</v>
      </c>
      <c r="F17" s="12">
        <f>$F$34-Tabel362623578910246[[#This Row],[aantal fouten]]</f>
        <v>20</v>
      </c>
      <c r="G17" s="48">
        <v>4.8</v>
      </c>
      <c r="H17" s="38">
        <f>(Tabel362623578910246[[#This Row],[cijfer kijk- en luistertoets]]+Tabel36262357891024[[#This Row],[cijfer toets 3]]+Tabel36262357891023[[#This Row],[cijfer werkwoordentoets]]+Tabel3626235789102[[#This Row],[cijfer toets 2]]+Tabel362623578910[[#This Row],[cijfer toets 1]])/5</f>
        <v>5.4</v>
      </c>
      <c r="I17" s="46" t="s">
        <v>57</v>
      </c>
      <c r="K17" s="29"/>
    </row>
    <row r="18" spans="1:11" x14ac:dyDescent="0.25">
      <c r="A18" s="6">
        <v>16</v>
      </c>
      <c r="B18" s="1">
        <v>427424</v>
      </c>
      <c r="C18" s="11">
        <v>2</v>
      </c>
      <c r="D18" s="11">
        <v>4</v>
      </c>
      <c r="E18" s="12">
        <f t="shared" si="0"/>
        <v>6</v>
      </c>
      <c r="F18" s="12">
        <f>$F$34-Tabel362623578910246[[#This Row],[aantal fouten]]</f>
        <v>28</v>
      </c>
      <c r="G18" s="48">
        <f>ROUND(IF(($K$3&gt;=1),MIN(($K$3+(($F18*9)/$F$34)),(1+((($F18*9)/$F$34)*2)),(10-(((($F$34-$F18)*9)/$F$34)*0.5))),MAX(($K$3+(($F18*9)/$F$34)),(1+((($F18*9)/$F$34)*0.5)),(10-(((($F$34-$F18)*9)/$F$34)*2)))),1)</f>
        <v>7.4</v>
      </c>
      <c r="H18" s="38">
        <f>(Tabel362623578910246[[#This Row],[cijfer kijk- en luistertoets]]+Tabel36262357891024[[#This Row],[cijfer toets 3]]+Tabel36262357891023[[#This Row],[cijfer werkwoordentoets]]+Tabel3626235789102[[#This Row],[cijfer toets 2]]+Tabel362623578910[[#This Row],[cijfer toets 1]])/5</f>
        <v>8</v>
      </c>
      <c r="I18" s="46"/>
      <c r="K18" s="29"/>
    </row>
    <row r="19" spans="1:11" x14ac:dyDescent="0.25">
      <c r="A19" s="6">
        <v>17</v>
      </c>
      <c r="B19" s="1">
        <v>427443</v>
      </c>
      <c r="C19" s="11">
        <v>5</v>
      </c>
      <c r="D19" s="11">
        <v>6</v>
      </c>
      <c r="E19" s="12">
        <f t="shared" si="0"/>
        <v>11</v>
      </c>
      <c r="F19" s="12">
        <f>$F$34-Tabel362623578910246[[#This Row],[aantal fouten]]</f>
        <v>23</v>
      </c>
      <c r="G19" s="48">
        <f>ROUND(IF(($K$3&gt;=1),MIN(($K$3+(($F19*9)/$F$34)),(1+((($F19*9)/$F$34)*2)),(10-(((($F$34-$F19)*9)/$F$34)*0.5))),MAX(($K$3+(($F19*9)/$F$34)),(1+((($F19*9)/$F$34)*0.5)),(10-(((($F$34-$F19)*9)/$F$34)*2)))),1)</f>
        <v>6.1</v>
      </c>
      <c r="H19" s="38">
        <f>(Tabel362623578910246[[#This Row],[cijfer kijk- en luistertoets]]+Tabel36262357891024[[#This Row],[cijfer toets 3]]+Tabel36262357891023[[#This Row],[cijfer werkwoordentoets]]+Tabel3626235789102[[#This Row],[cijfer toets 2]]+Tabel362623578910[[#This Row],[cijfer toets 1]])/5</f>
        <v>7.1399999999999988</v>
      </c>
      <c r="I19" s="46"/>
      <c r="K19" s="29"/>
    </row>
    <row r="20" spans="1:11" x14ac:dyDescent="0.25">
      <c r="A20" s="6">
        <v>18</v>
      </c>
      <c r="B20" s="1">
        <v>427479</v>
      </c>
      <c r="C20" s="11">
        <v>5</v>
      </c>
      <c r="D20" s="11">
        <v>6</v>
      </c>
      <c r="E20" s="12">
        <f t="shared" si="0"/>
        <v>11</v>
      </c>
      <c r="F20" s="12">
        <f>$F$34-Tabel362623578910246[[#This Row],[aantal fouten]]</f>
        <v>23</v>
      </c>
      <c r="G20" s="48">
        <f>ROUND(IF(($K$3&gt;=1),MIN(($K$3+(($F20*9)/$F$34)),(1+((($F20*9)/$F$34)*2)),(10-(((($F$34-$F20)*9)/$F$34)*0.5))),MAX(($K$3+(($F20*9)/$F$34)),(1+((($F20*9)/$F$34)*0.5)),(10-(((($F$34-$F20)*9)/$F$34)*2)))),1)</f>
        <v>6.1</v>
      </c>
      <c r="H20" s="38">
        <f>(Tabel362623578910246[[#This Row],[cijfer kijk- en luistertoets]]+Tabel36262357891024[[#This Row],[cijfer toets 3]]+Tabel36262357891023[[#This Row],[cijfer werkwoordentoets]]+Tabel3626235789102[[#This Row],[cijfer toets 2]]+Tabel362623578910[[#This Row],[cijfer toets 1]])/5</f>
        <v>6.56</v>
      </c>
      <c r="I20" s="46"/>
      <c r="K20" s="2"/>
    </row>
    <row r="21" spans="1:11" x14ac:dyDescent="0.25">
      <c r="A21" s="6">
        <v>19</v>
      </c>
      <c r="B21" s="1">
        <v>427492</v>
      </c>
      <c r="C21" s="32">
        <v>7</v>
      </c>
      <c r="D21" s="32">
        <v>8</v>
      </c>
      <c r="E21" s="12">
        <f t="shared" si="0"/>
        <v>15</v>
      </c>
      <c r="F21" s="12">
        <f>$F$34-Tabel362623578910246[[#This Row],[aantal fouten]]</f>
        <v>19</v>
      </c>
      <c r="G21" s="48">
        <f>ROUND(IF(($K$3&gt;=1),MIN(($K$3+(($F21*9)/$F$34)),(1+((($F21*9)/$F$34)*2)),(10-(((($F$34-$F21)*9)/$F$34)*0.5))),MAX(($K$3+(($F21*9)/$F$34)),(1+((($F21*9)/$F$34)*0.5)),(10-(((($F$34-$F21)*9)/$F$34)*2)))),1)</f>
        <v>5</v>
      </c>
      <c r="H21" s="38">
        <f>(Tabel362623578910246[[#This Row],[cijfer kijk- en luistertoets]]+Tabel36262357891024[[#This Row],[cijfer toets 3]]+Tabel36262357891023[[#This Row],[cijfer werkwoordentoets]]+Tabel3626235789102[[#This Row],[cijfer toets 2]]+Tabel362623578910[[#This Row],[cijfer toets 1]])/5</f>
        <v>6.14</v>
      </c>
      <c r="I21" s="46"/>
      <c r="K21" s="2"/>
    </row>
    <row r="22" spans="1:11" x14ac:dyDescent="0.25">
      <c r="A22" s="6">
        <v>20</v>
      </c>
      <c r="B22" s="1">
        <v>427494</v>
      </c>
      <c r="C22" s="11">
        <v>7</v>
      </c>
      <c r="D22" s="39">
        <v>7</v>
      </c>
      <c r="E22" s="12">
        <f t="shared" si="0"/>
        <v>14</v>
      </c>
      <c r="F22" s="12">
        <f>$F$34-Tabel362623578910246[[#This Row],[aantal fouten]]</f>
        <v>20</v>
      </c>
      <c r="G22" s="48">
        <v>4.8</v>
      </c>
      <c r="H22" s="38">
        <f>(Tabel362623578910246[[#This Row],[cijfer kijk- en luistertoets]]+Tabel36262357891024[[#This Row],[cijfer toets 3]]+Tabel36262357891023[[#This Row],[cijfer werkwoordentoets]]+Tabel3626235789102[[#This Row],[cijfer toets 2]]+Tabel362623578910[[#This Row],[cijfer toets 1]])/5</f>
        <v>4.0999999999999996</v>
      </c>
      <c r="I22" s="46" t="s">
        <v>57</v>
      </c>
      <c r="K22" s="2"/>
    </row>
    <row r="23" spans="1:11" x14ac:dyDescent="0.25">
      <c r="A23" s="6">
        <v>21</v>
      </c>
      <c r="B23" s="1">
        <v>427532</v>
      </c>
      <c r="C23" s="11">
        <v>4</v>
      </c>
      <c r="D23" s="39">
        <v>6</v>
      </c>
      <c r="E23" s="12">
        <f t="shared" si="0"/>
        <v>10</v>
      </c>
      <c r="F23" s="12">
        <f>$F$34-Tabel362623578910246[[#This Row],[aantal fouten]]</f>
        <v>24</v>
      </c>
      <c r="G23" s="48">
        <v>6</v>
      </c>
      <c r="H23" s="38">
        <f>(Tabel362623578910246[[#This Row],[cijfer kijk- en luistertoets]]+Tabel36262357891024[[#This Row],[cijfer toets 3]]+Tabel36262357891023[[#This Row],[cijfer werkwoordentoets]]+Tabel3626235789102[[#This Row],[cijfer toets 2]]+Tabel362623578910[[#This Row],[cijfer toets 1]])/5</f>
        <v>5.7600000000000007</v>
      </c>
      <c r="I23" s="46" t="s">
        <v>57</v>
      </c>
      <c r="K23" s="2"/>
    </row>
    <row r="24" spans="1:11" x14ac:dyDescent="0.25">
      <c r="A24" s="6">
        <v>22</v>
      </c>
      <c r="B24" s="35">
        <v>427539</v>
      </c>
      <c r="C24" s="11"/>
      <c r="D24" s="11"/>
      <c r="E24" s="12"/>
      <c r="F24" s="12"/>
      <c r="G24" s="48"/>
      <c r="H24" s="43"/>
      <c r="I24" s="45"/>
      <c r="K24" s="2"/>
    </row>
    <row r="25" spans="1:11" x14ac:dyDescent="0.25">
      <c r="A25" s="6">
        <v>23</v>
      </c>
      <c r="B25" s="35">
        <v>427558</v>
      </c>
      <c r="C25" s="30">
        <v>6</v>
      </c>
      <c r="D25" s="30">
        <v>4</v>
      </c>
      <c r="E25" s="12">
        <f t="shared" si="0"/>
        <v>10</v>
      </c>
      <c r="F25" s="12">
        <f>$F$34-Tabel362623578910246[[#This Row],[aantal fouten]]</f>
        <v>24</v>
      </c>
      <c r="G25" s="48">
        <f t="shared" ref="G25:G30" si="2">ROUND(IF(($K$3&gt;=1),MIN(($K$3+(($F25*9)/$F$34)),(1+((($F25*9)/$F$34)*2)),(10-(((($F$34-$F25)*9)/$F$34)*0.5))),MAX(($K$3+(($F25*9)/$F$34)),(1+((($F25*9)/$F$34)*0.5)),(10-(((($F$34-$F25)*9)/$F$34)*2)))),1)</f>
        <v>6.4</v>
      </c>
      <c r="H25" s="38"/>
      <c r="I25" s="13"/>
      <c r="K25" s="2"/>
    </row>
    <row r="26" spans="1:11" x14ac:dyDescent="0.25">
      <c r="A26" s="6">
        <v>24</v>
      </c>
      <c r="B26" s="1">
        <v>427599</v>
      </c>
      <c r="C26" s="11">
        <v>1</v>
      </c>
      <c r="D26" s="11">
        <v>7</v>
      </c>
      <c r="E26" s="12">
        <f t="shared" si="0"/>
        <v>8</v>
      </c>
      <c r="F26" s="12">
        <f>$F$34-Tabel362623578910246[[#This Row],[aantal fouten]]</f>
        <v>26</v>
      </c>
      <c r="G26" s="48">
        <f t="shared" si="2"/>
        <v>6.9</v>
      </c>
      <c r="H26" s="38">
        <f>(Tabel362623578910246[[#This Row],[cijfer kijk- en luistertoets]]+Tabel36262357891024[[#This Row],[cijfer toets 3]]+Tabel36262357891023[[#This Row],[cijfer werkwoordentoets]]+Tabel3626235789102[[#This Row],[cijfer toets 2]]+Tabel362623578910[[#This Row],[cijfer toets 1]])/5</f>
        <v>6.3600000000000012</v>
      </c>
      <c r="I26" s="13"/>
      <c r="K26" s="2"/>
    </row>
    <row r="27" spans="1:11" x14ac:dyDescent="0.25">
      <c r="A27" s="6">
        <v>25</v>
      </c>
      <c r="B27" s="1">
        <v>427609</v>
      </c>
      <c r="C27" s="11">
        <v>9</v>
      </c>
      <c r="D27" s="11">
        <v>8</v>
      </c>
      <c r="E27" s="12">
        <f t="shared" si="0"/>
        <v>17</v>
      </c>
      <c r="F27" s="12">
        <f>$F$34-Tabel362623578910246[[#This Row],[aantal fouten]]</f>
        <v>17</v>
      </c>
      <c r="G27" s="13">
        <f t="shared" si="2"/>
        <v>4.5</v>
      </c>
      <c r="H27" s="38">
        <f>(Tabel362623578910246[[#This Row],[cijfer kijk- en luistertoets]]+Tabel36262357891024[[#This Row],[cijfer toets 3]]+Tabel36262357891023[[#This Row],[cijfer werkwoordentoets]]+Tabel3626235789102[[#This Row],[cijfer toets 2]]+Tabel362623578910[[#This Row],[cijfer toets 1]])/5</f>
        <v>6.22</v>
      </c>
      <c r="I27" s="13"/>
      <c r="K27" s="2"/>
    </row>
    <row r="28" spans="1:11" x14ac:dyDescent="0.25">
      <c r="A28" s="6">
        <v>26</v>
      </c>
      <c r="B28" s="1">
        <v>427612</v>
      </c>
      <c r="C28" s="39">
        <v>5</v>
      </c>
      <c r="D28" s="39">
        <v>6</v>
      </c>
      <c r="E28" s="12">
        <f t="shared" si="0"/>
        <v>11</v>
      </c>
      <c r="F28" s="12">
        <f>$F$34-Tabel362623578910246[[#This Row],[aantal fouten]]</f>
        <v>23</v>
      </c>
      <c r="G28" s="13">
        <f t="shared" si="2"/>
        <v>6.1</v>
      </c>
      <c r="H28" s="38">
        <f>(Tabel362623578910246[[#This Row],[cijfer kijk- en luistertoets]]+Tabel36262357891024[[#This Row],[cijfer toets 3]]+Tabel36262357891023[[#This Row],[cijfer werkwoordentoets]]+Tabel3626235789102[[#This Row],[cijfer toets 2]]+Tabel362623578910[[#This Row],[cijfer toets 1]])/5</f>
        <v>7.7600000000000007</v>
      </c>
      <c r="I28" s="40"/>
      <c r="K28" s="2"/>
    </row>
    <row r="29" spans="1:11" x14ac:dyDescent="0.25">
      <c r="A29" s="6">
        <v>27</v>
      </c>
      <c r="B29" s="1">
        <v>427949</v>
      </c>
      <c r="C29" s="11">
        <v>4</v>
      </c>
      <c r="D29" s="11">
        <v>6</v>
      </c>
      <c r="E29" s="12">
        <f t="shared" si="0"/>
        <v>10</v>
      </c>
      <c r="F29" s="12">
        <f>$F$34-Tabel362623578910246[[#This Row],[aantal fouten]]</f>
        <v>24</v>
      </c>
      <c r="G29" s="13">
        <f t="shared" si="2"/>
        <v>6.4</v>
      </c>
      <c r="H29" s="38">
        <f>(Tabel362623578910246[[#This Row],[cijfer kijk- en luistertoets]]+Tabel36262357891024[[#This Row],[cijfer toets 3]]+Tabel36262357891023[[#This Row],[cijfer werkwoordentoets]]+Tabel3626235789102[[#This Row],[cijfer toets 2]]+Tabel362623578910[[#This Row],[cijfer toets 1]])/5</f>
        <v>6.3800000000000008</v>
      </c>
      <c r="I29" s="13"/>
      <c r="K29" s="2"/>
    </row>
    <row r="30" spans="1:11" x14ac:dyDescent="0.25">
      <c r="A30" s="6">
        <v>28</v>
      </c>
      <c r="B30" s="1">
        <v>427966</v>
      </c>
      <c r="C30" s="36">
        <v>6</v>
      </c>
      <c r="D30" s="36">
        <v>8</v>
      </c>
      <c r="E30" s="12">
        <f t="shared" si="0"/>
        <v>14</v>
      </c>
      <c r="F30" s="12">
        <f>$F$34-Tabel362623578910246[[#This Row],[aantal fouten]]</f>
        <v>20</v>
      </c>
      <c r="G30" s="13">
        <f t="shared" si="2"/>
        <v>5.3</v>
      </c>
      <c r="H30" s="38">
        <f>(Tabel362623578910246[[#This Row],[cijfer kijk- en luistertoets]]+Tabel36262357891024[[#This Row],[cijfer toets 3]]+Tabel36262357891023[[#This Row],[cijfer werkwoordentoets]]+Tabel3626235789102[[#This Row],[cijfer toets 2]]+Tabel362623578910[[#This Row],[cijfer toets 1]])/5</f>
        <v>6</v>
      </c>
      <c r="I30" s="13"/>
      <c r="K30" s="2"/>
    </row>
    <row r="31" spans="1:11" x14ac:dyDescent="0.25">
      <c r="A31" s="6">
        <v>29</v>
      </c>
      <c r="B31" s="35">
        <v>427968</v>
      </c>
      <c r="C31" s="11"/>
      <c r="D31" s="11"/>
      <c r="E31" s="12"/>
      <c r="F31" s="12"/>
      <c r="G31" s="13"/>
      <c r="H31" s="38"/>
      <c r="I31" s="13"/>
      <c r="K31" s="2"/>
    </row>
    <row r="32" spans="1:11" x14ac:dyDescent="0.25">
      <c r="A32" s="6">
        <v>30</v>
      </c>
      <c r="B32" s="1">
        <v>431171</v>
      </c>
      <c r="C32" s="39">
        <v>5</v>
      </c>
      <c r="D32" s="39">
        <v>5</v>
      </c>
      <c r="E32" s="12">
        <f t="shared" si="0"/>
        <v>10</v>
      </c>
      <c r="F32" s="12">
        <f>$F$34-Tabel362623578910246[[#This Row],[aantal fouten]]</f>
        <v>24</v>
      </c>
      <c r="G32" s="13">
        <f>ROUND(IF(($K$3&gt;=1),MIN(($K$3+(($F32*9)/$F$34)),(1+((($F32*9)/$F$34)*2)),(10-(((($F$34-$F32)*9)/$F$34)*0.5))),MAX(($K$3+(($F32*9)/$F$34)),(1+((($F32*9)/$F$34)*0.5)),(10-(((($F$34-$F32)*9)/$F$34)*2)))),1)</f>
        <v>6.4</v>
      </c>
      <c r="H32" s="38">
        <f>(Tabel362623578910246[[#This Row],[cijfer kijk- en luistertoets]]+Tabel36262357891024[[#This Row],[cijfer toets 3]]+Tabel36262357891023[[#This Row],[cijfer werkwoordentoets]]+Tabel3626235789102[[#This Row],[cijfer toets 2]]+Tabel362623578910[[#This Row],[cijfer toets 1]])/5</f>
        <v>4.9799999999999995</v>
      </c>
      <c r="I32" s="40"/>
      <c r="K32" s="2"/>
    </row>
    <row r="33" spans="2:11" x14ac:dyDescent="0.25">
      <c r="B33" s="16" t="s">
        <v>12</v>
      </c>
      <c r="C33" s="12">
        <f t="shared" ref="C33:H33" si="3">AVERAGE(C3:C32)</f>
        <v>5.4230769230769234</v>
      </c>
      <c r="D33" s="12">
        <f t="shared" si="3"/>
        <v>5.9230769230769234</v>
      </c>
      <c r="E33" s="12">
        <f t="shared" si="3"/>
        <v>11.346153846153847</v>
      </c>
      <c r="F33" s="12">
        <f t="shared" si="3"/>
        <v>22.653846153846153</v>
      </c>
      <c r="G33" s="12">
        <f t="shared" si="3"/>
        <v>5.930769230769231</v>
      </c>
      <c r="H33" s="12">
        <f t="shared" si="3"/>
        <v>5.92</v>
      </c>
      <c r="J33" s="2"/>
    </row>
    <row r="34" spans="2:11" x14ac:dyDescent="0.25">
      <c r="B34" s="16" t="s">
        <v>11</v>
      </c>
      <c r="C34" s="2">
        <v>16</v>
      </c>
      <c r="D34" s="2">
        <v>18</v>
      </c>
      <c r="E34" s="2">
        <f>SUM(C34:D34)</f>
        <v>34</v>
      </c>
      <c r="F34" s="2">
        <f>SUM(C34:D34)</f>
        <v>34</v>
      </c>
      <c r="G34" s="2">
        <v>10</v>
      </c>
      <c r="H34" s="2">
        <v>10</v>
      </c>
    </row>
    <row r="35" spans="2:11" x14ac:dyDescent="0.25">
      <c r="C35" s="31">
        <f t="shared" ref="C35:D35" si="4">C34/3</f>
        <v>5.333333333333333</v>
      </c>
      <c r="D35" s="31">
        <f t="shared" si="4"/>
        <v>6</v>
      </c>
      <c r="J35" s="19"/>
    </row>
    <row r="36" spans="2:11" x14ac:dyDescent="0.25">
      <c r="B36" s="47" t="s">
        <v>57</v>
      </c>
      <c r="C36" s="49" t="s">
        <v>58</v>
      </c>
      <c r="J36" s="22"/>
    </row>
    <row r="37" spans="2:11" x14ac:dyDescent="0.25">
      <c r="J37" s="23"/>
    </row>
    <row r="38" spans="2:11" x14ac:dyDescent="0.25">
      <c r="J38" s="24"/>
    </row>
    <row r="39" spans="2:11" x14ac:dyDescent="0.25">
      <c r="J39" s="25"/>
    </row>
    <row r="40" spans="2:11" x14ac:dyDescent="0.25">
      <c r="J40" s="26"/>
    </row>
    <row r="41" spans="2:11" x14ac:dyDescent="0.25">
      <c r="J41" s="27"/>
    </row>
    <row r="42" spans="2:11" x14ac:dyDescent="0.25">
      <c r="J42" s="28"/>
    </row>
    <row r="43" spans="2:11" x14ac:dyDescent="0.25">
      <c r="J43" s="29"/>
    </row>
    <row r="44" spans="2:11" x14ac:dyDescent="0.25">
      <c r="K44" s="2"/>
    </row>
  </sheetData>
  <conditionalFormatting sqref="K6:K9 K17:K19 K11:K15">
    <cfRule type="colorScale" priority="15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16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C3:C16 C29:C31 C18:C27">
    <cfRule type="colorScale" priority="9">
      <colorScale>
        <cfvo type="num" val="0"/>
        <cfvo type="num" val="$C$35"/>
        <cfvo type="num" val="$C$34"/>
        <color rgb="FF00B050"/>
        <color rgb="FFFFFF00"/>
        <color rgb="FFFF0000"/>
      </colorScale>
    </cfRule>
    <cfRule type="colorScale" priority="21">
      <colorScale>
        <cfvo type="num" val="0"/>
        <cfvo type="percent" val="33.299999999999997"/>
        <cfvo type="num" val="9"/>
        <color rgb="FF00B050"/>
        <color rgb="FFFFFF00"/>
        <color rgb="FFFF0000"/>
      </colorScale>
    </cfRule>
    <cfRule type="colorScale" priority="22">
      <colorScale>
        <cfvo type="num" val="0"/>
        <cfvo type="percent" val="33.299999999999997"/>
        <cfvo type="num" val="9.5"/>
        <color rgb="FF00B050"/>
        <color rgb="FFFFFF00"/>
        <color rgb="FFFF0000"/>
      </colorScale>
    </cfRule>
    <cfRule type="colorScale" priority="23">
      <colorScale>
        <cfvo type="num" val="0"/>
        <cfvo type="percent" val="33.299999999999997"/>
        <cfvo type="num" val="&quot;9.5&quot;"/>
        <color rgb="FF00B050"/>
        <color rgb="FFFFFF00"/>
        <color rgb="FFFF0000"/>
      </colorScale>
    </cfRule>
  </conditionalFormatting>
  <conditionalFormatting sqref="D3:D5 D29:D31 D18:D21 D7:D16 D24:D27">
    <cfRule type="colorScale" priority="8">
      <colorScale>
        <cfvo type="num" val="0"/>
        <cfvo type="num" val="$D$35"/>
        <cfvo type="num" val="$D$34"/>
        <color rgb="FF00B050"/>
        <color rgb="FFFFFF00"/>
        <color rgb="FFFF0000"/>
      </colorScale>
    </cfRule>
    <cfRule type="colorScale" priority="24">
      <colorScale>
        <cfvo type="num" val="0"/>
        <cfvo type="percent" val="33.299999999999997"/>
        <cfvo type="num" val="8"/>
        <color rgb="FF00B050"/>
        <color rgb="FFFFFF00"/>
        <color rgb="FFFF0000"/>
      </colorScale>
    </cfRule>
  </conditionalFormatting>
  <conditionalFormatting sqref="C29:C31 C18:C27">
    <cfRule type="colorScale" priority="25">
      <colorScale>
        <cfvo type="num" val="0"/>
        <cfvo type="num" val="$C$35"/>
        <cfvo type="num" val="$C$34"/>
        <color rgb="FF00B050"/>
        <color rgb="FFFFFF00"/>
        <color rgb="FFFF0000"/>
      </colorScale>
    </cfRule>
  </conditionalFormatting>
  <conditionalFormatting sqref="D29:D31 D18:D21 D24:D27">
    <cfRule type="colorScale" priority="26">
      <colorScale>
        <cfvo type="num" val="0"/>
        <cfvo type="num" val="$D$35"/>
        <cfvo type="num" val="$D$34"/>
        <color rgb="FF00B050"/>
        <color rgb="FFFFFF00"/>
        <color rgb="FFFF0000"/>
      </colorScale>
    </cfRule>
  </conditionalFormatting>
  <conditionalFormatting sqref="C9:C16">
    <cfRule type="colorScale" priority="28">
      <colorScale>
        <cfvo type="num" val="0"/>
        <cfvo type="num" val="$C$35"/>
        <cfvo type="num" val="$C$34"/>
        <color rgb="FF00B050"/>
        <color rgb="FFFFFF00"/>
        <color rgb="FFFF0000"/>
      </colorScale>
    </cfRule>
  </conditionalFormatting>
  <conditionalFormatting sqref="D9:D16">
    <cfRule type="colorScale" priority="29">
      <colorScale>
        <cfvo type="num" val="0"/>
        <cfvo type="num" val="$D$35"/>
        <cfvo type="num" val="$D$34"/>
        <color rgb="FF00B050"/>
        <color rgb="FFFFFF00"/>
        <color rgb="FFFF0000"/>
      </colorScale>
    </cfRule>
  </conditionalFormatting>
  <conditionalFormatting sqref="C3:C32">
    <cfRule type="colorScale" priority="2">
      <colorScale>
        <cfvo type="num" val="0"/>
        <cfvo type="num" val="$C$35"/>
        <cfvo type="num" val="$C$34"/>
        <color rgb="FF00B050"/>
        <color rgb="FFFFFF00"/>
        <color rgb="FFFF0000"/>
      </colorScale>
    </cfRule>
    <cfRule type="colorScale" priority="4">
      <colorScale>
        <cfvo type="num" val="0"/>
        <cfvo type="num" val="$C$35"/>
        <cfvo type="num" val="$C$34"/>
        <color rgb="FF00B050"/>
        <color rgb="FFFFFF00"/>
        <color rgb="FFFF0000"/>
      </colorScale>
    </cfRule>
  </conditionalFormatting>
  <conditionalFormatting sqref="D3:D5 D7:D16 D18:D21 D24:D32">
    <cfRule type="colorScale" priority="1">
      <colorScale>
        <cfvo type="num" val="0"/>
        <cfvo type="num" val="$D$35"/>
        <cfvo type="num" val="$D$34"/>
        <color rgb="FF00B050"/>
        <color rgb="FFFFFF00"/>
        <color rgb="FFFF0000"/>
      </colorScale>
    </cfRule>
    <cfRule type="colorScale" priority="3">
      <colorScale>
        <cfvo type="num" val="0"/>
        <cfvo type="num" val="$D$35"/>
        <cfvo type="num" val="$D$34"/>
        <color rgb="FF00B050"/>
        <color rgb="FFFFFF00"/>
        <color rgb="FFFF0000"/>
      </colorScale>
    </cfRule>
  </conditionalFormatting>
  <conditionalFormatting sqref="J35:J43">
    <cfRule type="colorScale" priority="255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256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pageMargins left="0.7" right="0.7" top="0.75" bottom="0.75" header="0.3" footer="0.3"/>
  <pageSetup paperSize="9" scale="76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A42E8-B1B1-4041-B9AB-390724FE06E5}">
  <sheetPr>
    <pageSetUpPr fitToPage="1"/>
  </sheetPr>
  <dimension ref="A1:S45"/>
  <sheetViews>
    <sheetView zoomScaleNormal="100" workbookViewId="0">
      <pane ySplit="2" topLeftCell="A3" activePane="bottomLeft" state="frozen"/>
      <selection pane="bottomLeft" activeCell="C34" sqref="C34"/>
    </sheetView>
  </sheetViews>
  <sheetFormatPr defaultColWidth="9.140625" defaultRowHeight="15" x14ac:dyDescent="0.25"/>
  <cols>
    <col min="1" max="1" width="6.5703125" style="2" bestFit="1" customWidth="1"/>
    <col min="2" max="2" width="15.140625" style="2" customWidth="1"/>
    <col min="3" max="10" width="8.7109375" style="4" customWidth="1"/>
    <col min="11" max="13" width="8.7109375" style="2" customWidth="1"/>
    <col min="14" max="14" width="10.85546875" style="5" customWidth="1"/>
    <col min="15" max="15" width="20.7109375" style="4" customWidth="1"/>
    <col min="16" max="16" width="3.5703125" style="4" hidden="1" customWidth="1"/>
    <col min="17" max="17" width="3.5703125" style="4" bestFit="1" customWidth="1"/>
    <col min="18" max="16384" width="9.140625" style="4"/>
  </cols>
  <sheetData>
    <row r="1" spans="1:19" ht="15.75" x14ac:dyDescent="0.25">
      <c r="C1" s="3" t="s">
        <v>52</v>
      </c>
      <c r="D1" s="3"/>
    </row>
    <row r="2" spans="1:19" s="10" customFormat="1" ht="94.5" customHeight="1" x14ac:dyDescent="0.25">
      <c r="A2" s="34" t="s">
        <v>26</v>
      </c>
      <c r="B2" s="44" t="s">
        <v>10</v>
      </c>
      <c r="C2" s="7" t="s">
        <v>17</v>
      </c>
      <c r="D2" s="7" t="s">
        <v>24</v>
      </c>
      <c r="E2" s="7" t="s">
        <v>18</v>
      </c>
      <c r="F2" s="7" t="s">
        <v>48</v>
      </c>
      <c r="G2" s="7" t="s">
        <v>49</v>
      </c>
      <c r="H2" s="7" t="s">
        <v>50</v>
      </c>
      <c r="I2" s="7" t="s">
        <v>30</v>
      </c>
      <c r="J2" s="7" t="s">
        <v>19</v>
      </c>
      <c r="K2" s="8" t="s">
        <v>9</v>
      </c>
      <c r="L2" s="8" t="s">
        <v>14</v>
      </c>
      <c r="M2" s="8" t="s">
        <v>51</v>
      </c>
      <c r="N2" s="41" t="s">
        <v>47</v>
      </c>
      <c r="O2" s="9"/>
    </row>
    <row r="3" spans="1:19" x14ac:dyDescent="0.25">
      <c r="A3" s="6">
        <v>1</v>
      </c>
      <c r="B3" s="1">
        <v>424168</v>
      </c>
      <c r="C3" s="11">
        <v>0</v>
      </c>
      <c r="D3" s="11">
        <v>3</v>
      </c>
      <c r="E3" s="11">
        <v>1.5</v>
      </c>
      <c r="F3" s="11">
        <v>0</v>
      </c>
      <c r="G3" s="11">
        <v>3</v>
      </c>
      <c r="H3" s="11">
        <v>1.25</v>
      </c>
      <c r="I3" s="11">
        <v>2.25</v>
      </c>
      <c r="J3" s="11">
        <v>0</v>
      </c>
      <c r="K3" s="12">
        <f t="shared" ref="K3:K32" si="0">SUM(C3:J3)</f>
        <v>11</v>
      </c>
      <c r="L3" s="12">
        <f>$L$34-Tabel36262357891024[[#This Row],[aantal fouten]]</f>
        <v>40.5</v>
      </c>
      <c r="M3" s="13">
        <f>ROUND(IF(($Q$3&gt;=1),MIN(($Q$3+(($L3*9)/$L$34)),(1+((($L3*9)/$L$34)*2)),(10-(((($L$34-$L3)*9)/$L$34)*0.5))),MAX(($Q$3+(($L3*9)/$L$34)),(1+((($L3*9)/$L$34)*0.5)),(10-(((($L$34-$L3)*9)/$L$34)*2)))),1)</f>
        <v>7.4</v>
      </c>
      <c r="N3" s="38">
        <f>(Tabel36262357891024[[#This Row],[cijfer toets 3]]+Tabel36262357891023[[#This Row],[cijfer werkwoordentoets]]+Tabel3626235789102[[#This Row],[cijfer toets 2]]+Tabel362623578910[[#This Row],[cijfer toets 1]])/4</f>
        <v>5.4249999999999998</v>
      </c>
      <c r="O3" s="14" t="s">
        <v>13</v>
      </c>
      <c r="Q3" s="12">
        <v>0.3</v>
      </c>
      <c r="R3" s="15"/>
    </row>
    <row r="4" spans="1:19" x14ac:dyDescent="0.25">
      <c r="A4" s="6">
        <v>2</v>
      </c>
      <c r="B4" s="1">
        <v>424374</v>
      </c>
      <c r="C4" s="11">
        <v>2</v>
      </c>
      <c r="D4" s="11">
        <v>3</v>
      </c>
      <c r="E4" s="11">
        <v>4.75</v>
      </c>
      <c r="F4" s="11">
        <v>1</v>
      </c>
      <c r="G4" s="11">
        <v>4</v>
      </c>
      <c r="H4" s="11">
        <v>1.5</v>
      </c>
      <c r="I4" s="11">
        <v>10.25</v>
      </c>
      <c r="J4" s="11">
        <v>1</v>
      </c>
      <c r="K4" s="12">
        <f t="shared" si="0"/>
        <v>27.5</v>
      </c>
      <c r="L4" s="12">
        <f>$L$34-Tabel36262357891024[[#This Row],[aantal fouten]]</f>
        <v>24</v>
      </c>
      <c r="M4" s="13">
        <f>ROUND(IF(($Q$3&gt;=1),MIN(($Q$3+(($L4*9)/$L$34)),(1+((($L4*9)/$L$34)*2)),(10-(((($L$34-$L4)*9)/$L$34)*0.5))),MAX(($Q$3+(($L4*9)/$L$34)),(1+((($L4*9)/$L$34)*0.5)),(10-(((($L$34-$L4)*9)/$L$34)*2)))),1)</f>
        <v>4.5</v>
      </c>
      <c r="N4" s="38">
        <f>(Tabel36262357891024[[#This Row],[cijfer toets 3]]+Tabel36262357891023[[#This Row],[cijfer werkwoordentoets]]+Tabel3626235789102[[#This Row],[cijfer toets 2]]+Tabel362623578910[[#This Row],[cijfer toets 1]])/4</f>
        <v>4.25</v>
      </c>
      <c r="O4" s="13"/>
    </row>
    <row r="5" spans="1:19" x14ac:dyDescent="0.25">
      <c r="A5" s="6">
        <v>3</v>
      </c>
      <c r="B5" s="1">
        <v>424685</v>
      </c>
      <c r="C5" s="11">
        <v>2</v>
      </c>
      <c r="D5" s="11">
        <v>4</v>
      </c>
      <c r="E5" s="11">
        <v>2</v>
      </c>
      <c r="F5" s="11">
        <v>4</v>
      </c>
      <c r="G5" s="11">
        <v>1</v>
      </c>
      <c r="H5" s="11">
        <v>1.25</v>
      </c>
      <c r="I5" s="11">
        <v>2.83</v>
      </c>
      <c r="J5" s="11">
        <v>3</v>
      </c>
      <c r="K5" s="12">
        <f t="shared" si="0"/>
        <v>20.079999999999998</v>
      </c>
      <c r="L5" s="12">
        <f>$L$34-Tabel36262357891024[[#This Row],[aantal fouten]]</f>
        <v>31.42</v>
      </c>
      <c r="M5" s="13">
        <f>ROUND(IF(($Q$3&gt;=1),MIN(($Q$3+(($L5*9)/$L$34)),(1+((($L5*9)/$L$34)*2)),(10-(((($L$34-$L5)*9)/$L$34)*0.5))),MAX(($Q$3+(($L5*9)/$L$34)),(1+((($L5*9)/$L$34)*0.5)),(10-(((($L$34-$L5)*9)/$L$34)*2)))),1)</f>
        <v>5.8</v>
      </c>
      <c r="N5" s="38">
        <f>(Tabel36262357891024[[#This Row],[cijfer toets 3]]+Tabel36262357891023[[#This Row],[cijfer werkwoordentoets]]+Tabel3626235789102[[#This Row],[cijfer toets 2]]+Tabel362623578910[[#This Row],[cijfer toets 1]])/4</f>
        <v>5.35</v>
      </c>
      <c r="O5" s="13"/>
      <c r="P5" s="16"/>
    </row>
    <row r="6" spans="1:19" x14ac:dyDescent="0.25">
      <c r="A6" s="6">
        <v>4</v>
      </c>
      <c r="B6" s="35">
        <v>424884</v>
      </c>
      <c r="C6" s="11"/>
      <c r="D6" s="11"/>
      <c r="E6" s="11"/>
      <c r="F6" s="11"/>
      <c r="G6" s="11"/>
      <c r="H6" s="11"/>
      <c r="I6" s="11"/>
      <c r="J6" s="11"/>
      <c r="K6" s="12"/>
      <c r="L6" s="12"/>
      <c r="M6" s="13"/>
      <c r="N6" s="38"/>
      <c r="O6" s="17"/>
      <c r="Q6" s="18">
        <v>0</v>
      </c>
      <c r="R6" s="4" t="s">
        <v>21</v>
      </c>
    </row>
    <row r="7" spans="1:19" x14ac:dyDescent="0.25">
      <c r="A7" s="6">
        <v>5</v>
      </c>
      <c r="B7" s="1">
        <v>424934</v>
      </c>
      <c r="C7" s="11">
        <v>1</v>
      </c>
      <c r="D7" s="11">
        <v>1</v>
      </c>
      <c r="E7" s="11">
        <v>5</v>
      </c>
      <c r="F7" s="11">
        <v>3</v>
      </c>
      <c r="G7" s="11">
        <v>5</v>
      </c>
      <c r="H7" s="11">
        <v>3.25</v>
      </c>
      <c r="I7" s="11">
        <v>3.75</v>
      </c>
      <c r="J7" s="11">
        <v>2</v>
      </c>
      <c r="K7" s="12">
        <f t="shared" si="0"/>
        <v>24</v>
      </c>
      <c r="L7" s="12">
        <f>$L$34-Tabel36262357891024[[#This Row],[aantal fouten]]</f>
        <v>27.5</v>
      </c>
      <c r="M7" s="13">
        <f t="shared" ref="M7:M12" si="1">ROUND(IF(($Q$3&gt;=1),MIN(($Q$3+(($L7*9)/$L$34)),(1+((($L7*9)/$L$34)*2)),(10-(((($L$34-$L7)*9)/$L$34)*0.5))),MAX(($Q$3+(($L7*9)/$L$34)),(1+((($L7*9)/$L$34)*0.5)),(10-(((($L$34-$L7)*9)/$L$34)*2)))),1)</f>
        <v>5.0999999999999996</v>
      </c>
      <c r="N7" s="38">
        <f>(Tabel36262357891024[[#This Row],[cijfer toets 3]]+Tabel36262357891023[[#This Row],[cijfer werkwoordentoets]]+Tabel3626235789102[[#This Row],[cijfer toets 2]]+Tabel362623578910[[#This Row],[cijfer toets 1]])/4</f>
        <v>5.625</v>
      </c>
      <c r="O7" s="13"/>
      <c r="Q7" s="19">
        <v>1</v>
      </c>
      <c r="R7" s="4" t="s">
        <v>2</v>
      </c>
      <c r="S7" s="20"/>
    </row>
    <row r="8" spans="1:19" x14ac:dyDescent="0.25">
      <c r="A8" s="6">
        <v>6</v>
      </c>
      <c r="B8" s="1">
        <v>424956</v>
      </c>
      <c r="C8" s="11">
        <v>3</v>
      </c>
      <c r="D8" s="11">
        <v>3</v>
      </c>
      <c r="E8" s="11">
        <v>2</v>
      </c>
      <c r="F8" s="11">
        <v>2</v>
      </c>
      <c r="G8" s="11">
        <v>2</v>
      </c>
      <c r="H8" s="11">
        <v>4.5</v>
      </c>
      <c r="I8" s="11">
        <v>0.5</v>
      </c>
      <c r="J8" s="11">
        <v>2</v>
      </c>
      <c r="K8" s="12">
        <f t="shared" si="0"/>
        <v>19</v>
      </c>
      <c r="L8" s="12">
        <f>$L$34-Tabel36262357891024[[#This Row],[aantal fouten]]</f>
        <v>32.5</v>
      </c>
      <c r="M8" s="13">
        <f t="shared" si="1"/>
        <v>6</v>
      </c>
      <c r="N8" s="38">
        <f>(Tabel36262357891024[[#This Row],[cijfer toets 3]]+Tabel36262357891023[[#This Row],[cijfer werkwoordentoets]]+Tabel3626235789102[[#This Row],[cijfer toets 2]]+Tabel362623578910[[#This Row],[cijfer toets 1]])/4</f>
        <v>5.8500000000000005</v>
      </c>
      <c r="O8" s="13"/>
      <c r="Q8" s="21">
        <v>2</v>
      </c>
      <c r="R8" s="4" t="s">
        <v>3</v>
      </c>
    </row>
    <row r="9" spans="1:19" x14ac:dyDescent="0.25">
      <c r="A9" s="6">
        <v>7</v>
      </c>
      <c r="B9" s="1">
        <v>424978</v>
      </c>
      <c r="C9" s="32">
        <v>0</v>
      </c>
      <c r="D9" s="32">
        <v>3</v>
      </c>
      <c r="E9" s="32">
        <v>6</v>
      </c>
      <c r="F9" s="32">
        <v>1</v>
      </c>
      <c r="G9" s="32">
        <v>4</v>
      </c>
      <c r="H9" s="32">
        <v>1.5</v>
      </c>
      <c r="I9" s="32">
        <v>6.25</v>
      </c>
      <c r="J9" s="32">
        <v>2</v>
      </c>
      <c r="K9" s="12">
        <f t="shared" si="0"/>
        <v>23.75</v>
      </c>
      <c r="L9" s="12">
        <f>$L$34-Tabel36262357891024[[#This Row],[aantal fouten]]</f>
        <v>27.75</v>
      </c>
      <c r="M9" s="13">
        <f t="shared" si="1"/>
        <v>5.0999999999999996</v>
      </c>
      <c r="N9" s="38">
        <f>(Tabel36262357891024[[#This Row],[cijfer toets 3]]+Tabel36262357891023[[#This Row],[cijfer werkwoordentoets]]+Tabel3626235789102[[#This Row],[cijfer toets 2]]+Tabel362623578910[[#This Row],[cijfer toets 1]])/4</f>
        <v>5.0999999999999996</v>
      </c>
      <c r="O9" s="13"/>
      <c r="Q9" s="22">
        <v>3</v>
      </c>
      <c r="R9" s="4" t="s">
        <v>0</v>
      </c>
    </row>
    <row r="10" spans="1:19" x14ac:dyDescent="0.25">
      <c r="A10" s="6">
        <v>8</v>
      </c>
      <c r="B10" s="1">
        <v>425031</v>
      </c>
      <c r="C10" s="11">
        <v>2</v>
      </c>
      <c r="D10" s="11">
        <v>2</v>
      </c>
      <c r="E10" s="11">
        <v>4.5</v>
      </c>
      <c r="F10" s="11">
        <v>1</v>
      </c>
      <c r="G10" s="11">
        <v>4</v>
      </c>
      <c r="H10" s="11">
        <v>2.5</v>
      </c>
      <c r="I10" s="11">
        <v>5</v>
      </c>
      <c r="J10" s="11">
        <v>2</v>
      </c>
      <c r="K10" s="12">
        <f t="shared" si="0"/>
        <v>23</v>
      </c>
      <c r="L10" s="12">
        <f>$L$34-Tabel36262357891024[[#This Row],[aantal fouten]]</f>
        <v>28.5</v>
      </c>
      <c r="M10" s="13">
        <f t="shared" si="1"/>
        <v>5.3</v>
      </c>
      <c r="N10" s="38">
        <f>(Tabel36262357891024[[#This Row],[cijfer toets 3]]+Tabel36262357891023[[#This Row],[cijfer werkwoordentoets]]+Tabel3626235789102[[#This Row],[cijfer toets 2]]+Tabel362623578910[[#This Row],[cijfer toets 1]])/4</f>
        <v>6.6749999999999989</v>
      </c>
      <c r="O10" s="13"/>
      <c r="Q10" s="33"/>
      <c r="R10" s="4" t="s">
        <v>8</v>
      </c>
    </row>
    <row r="11" spans="1:19" x14ac:dyDescent="0.25">
      <c r="A11" s="6">
        <v>9</v>
      </c>
      <c r="B11" s="1">
        <v>426776</v>
      </c>
      <c r="C11" s="30">
        <v>2</v>
      </c>
      <c r="D11" s="30">
        <v>1</v>
      </c>
      <c r="E11" s="30">
        <v>6</v>
      </c>
      <c r="F11" s="30">
        <v>5</v>
      </c>
      <c r="G11" s="30">
        <v>4</v>
      </c>
      <c r="H11" s="30">
        <v>2.25</v>
      </c>
      <c r="I11" s="30">
        <v>9.25</v>
      </c>
      <c r="J11" s="30">
        <v>2</v>
      </c>
      <c r="K11" s="12">
        <f t="shared" si="0"/>
        <v>31.5</v>
      </c>
      <c r="L11" s="12">
        <f>$L$34-Tabel36262357891024[[#This Row],[aantal fouten]]</f>
        <v>20</v>
      </c>
      <c r="M11" s="13">
        <f t="shared" si="1"/>
        <v>3.8</v>
      </c>
      <c r="N11" s="38">
        <f>(Tabel36262357891024[[#This Row],[cijfer toets 3]]+Tabel36262357891023[[#This Row],[cijfer werkwoordentoets]]+Tabel3626235789102[[#This Row],[cijfer toets 2]]+Tabel362623578910[[#This Row],[cijfer toets 1]])/4</f>
        <v>3.95</v>
      </c>
      <c r="O11" s="13"/>
      <c r="Q11" s="23">
        <v>4</v>
      </c>
      <c r="R11" s="4" t="s">
        <v>4</v>
      </c>
    </row>
    <row r="12" spans="1:19" x14ac:dyDescent="0.25">
      <c r="A12" s="6">
        <v>10</v>
      </c>
      <c r="B12" s="1">
        <v>427156</v>
      </c>
      <c r="C12" s="30">
        <v>1</v>
      </c>
      <c r="D12" s="30">
        <v>0</v>
      </c>
      <c r="E12" s="30">
        <v>2</v>
      </c>
      <c r="F12" s="30">
        <v>0</v>
      </c>
      <c r="G12" s="30">
        <v>4</v>
      </c>
      <c r="H12" s="30">
        <v>1.25</v>
      </c>
      <c r="I12" s="30">
        <v>3.75</v>
      </c>
      <c r="J12" s="30">
        <v>1</v>
      </c>
      <c r="K12" s="12">
        <f t="shared" si="0"/>
        <v>13</v>
      </c>
      <c r="L12" s="12">
        <f>$L$34-Tabel36262357891024[[#This Row],[aantal fouten]]</f>
        <v>38.5</v>
      </c>
      <c r="M12" s="13">
        <f t="shared" si="1"/>
        <v>7</v>
      </c>
      <c r="N12" s="43">
        <f>(Tabel36262357891024[[#This Row],[cijfer toets 3]]+Tabel36262357891023[[#This Row],[cijfer werkwoordentoets]]+Tabel3626235789102[[#This Row],[cijfer toets 2]]+Tabel362623578910[[#This Row],[cijfer toets 1]])/4</f>
        <v>6.4749999999999996</v>
      </c>
      <c r="O12" s="13"/>
      <c r="Q12" s="24">
        <v>5</v>
      </c>
      <c r="R12" s="4" t="s">
        <v>1</v>
      </c>
    </row>
    <row r="13" spans="1:19" x14ac:dyDescent="0.25">
      <c r="A13" s="6">
        <v>11</v>
      </c>
      <c r="B13" s="37">
        <v>427286</v>
      </c>
      <c r="C13" s="30"/>
      <c r="D13" s="30"/>
      <c r="E13" s="30"/>
      <c r="F13" s="30"/>
      <c r="G13" s="30"/>
      <c r="H13" s="30"/>
      <c r="I13" s="30"/>
      <c r="J13" s="30"/>
      <c r="K13" s="12"/>
      <c r="L13" s="12"/>
      <c r="M13" s="13"/>
      <c r="N13" s="38"/>
      <c r="O13" s="13"/>
      <c r="Q13" s="25">
        <v>6</v>
      </c>
      <c r="R13" s="4" t="s">
        <v>6</v>
      </c>
    </row>
    <row r="14" spans="1:19" x14ac:dyDescent="0.25">
      <c r="A14" s="6">
        <v>12</v>
      </c>
      <c r="B14" s="35">
        <v>427367</v>
      </c>
      <c r="C14" s="11"/>
      <c r="D14" s="11"/>
      <c r="E14" s="11"/>
      <c r="F14" s="11"/>
      <c r="G14" s="11"/>
      <c r="H14" s="11"/>
      <c r="I14" s="11"/>
      <c r="J14" s="11"/>
      <c r="K14" s="12"/>
      <c r="L14" s="12"/>
      <c r="M14" s="13"/>
      <c r="N14" s="38"/>
      <c r="O14" s="13"/>
      <c r="Q14" s="26">
        <v>7</v>
      </c>
      <c r="R14" s="4" t="s">
        <v>7</v>
      </c>
    </row>
    <row r="15" spans="1:19" x14ac:dyDescent="0.25">
      <c r="A15" s="6">
        <v>13</v>
      </c>
      <c r="B15" s="1">
        <v>427372</v>
      </c>
      <c r="C15" s="11">
        <v>2</v>
      </c>
      <c r="D15" s="11">
        <v>2</v>
      </c>
      <c r="E15" s="11">
        <v>3.75</v>
      </c>
      <c r="F15" s="11">
        <v>3</v>
      </c>
      <c r="G15" s="11">
        <v>2</v>
      </c>
      <c r="H15" s="11">
        <v>1.75</v>
      </c>
      <c r="I15" s="11">
        <v>4</v>
      </c>
      <c r="J15" s="11">
        <v>2</v>
      </c>
      <c r="K15" s="12">
        <f t="shared" si="0"/>
        <v>20.5</v>
      </c>
      <c r="L15" s="12">
        <f>$L$34-Tabel36262357891024[[#This Row],[aantal fouten]]</f>
        <v>31</v>
      </c>
      <c r="M15" s="13">
        <f>ROUND(IF(($Q$3&gt;=1),MIN(($Q$3+(($L15*9)/$L$34)),(1+((($L15*9)/$L$34)*2)),(10-(((($L$34-$L15)*9)/$L$34)*0.5))),MAX(($Q$3+(($L15*9)/$L$34)),(1+((($L15*9)/$L$34)*0.5)),(10-(((($L$34-$L15)*9)/$L$34)*2)))),1)</f>
        <v>5.7</v>
      </c>
      <c r="N15" s="38">
        <f>(Tabel36262357891024[[#This Row],[cijfer toets 3]]+Tabel36262357891023[[#This Row],[cijfer werkwoordentoets]]+Tabel3626235789102[[#This Row],[cijfer toets 2]]+Tabel362623578910[[#This Row],[cijfer toets 1]])/4</f>
        <v>6.05</v>
      </c>
      <c r="O15" s="13"/>
      <c r="Q15" s="28">
        <v>10</v>
      </c>
      <c r="R15" s="4" t="s">
        <v>5</v>
      </c>
    </row>
    <row r="16" spans="1:19" x14ac:dyDescent="0.25">
      <c r="A16" s="6">
        <v>14</v>
      </c>
      <c r="B16" s="1">
        <v>427375</v>
      </c>
      <c r="C16" s="11">
        <v>2</v>
      </c>
      <c r="D16" s="11">
        <v>3</v>
      </c>
      <c r="E16" s="11">
        <v>4</v>
      </c>
      <c r="F16" s="11">
        <v>3</v>
      </c>
      <c r="G16" s="11">
        <v>3</v>
      </c>
      <c r="H16" s="11">
        <v>2.25</v>
      </c>
      <c r="I16" s="11">
        <v>4</v>
      </c>
      <c r="J16" s="11">
        <v>2</v>
      </c>
      <c r="K16" s="12">
        <f t="shared" si="0"/>
        <v>23.25</v>
      </c>
      <c r="L16" s="12">
        <f>$L$34-Tabel36262357891024[[#This Row],[aantal fouten]]</f>
        <v>28.25</v>
      </c>
      <c r="M16" s="13">
        <f>ROUND(IF(($Q$3&gt;=1),MIN(($Q$3+(($L16*9)/$L$34)),(1+((($L16*9)/$L$34)*2)),(10-(((($L$34-$L16)*9)/$L$34)*0.5))),MAX(($Q$3+(($L16*9)/$L$34)),(1+((($L16*9)/$L$34)*0.5)),(10-(((($L$34-$L16)*9)/$L$34)*2)))),1)</f>
        <v>5.2</v>
      </c>
      <c r="N16" s="38">
        <f>(Tabel36262357891024[[#This Row],[cijfer toets 3]]+Tabel36262357891023[[#This Row],[cijfer werkwoordentoets]]+Tabel3626235789102[[#This Row],[cijfer toets 2]]+Tabel362623578910[[#This Row],[cijfer toets 1]])/4</f>
        <v>4.9249999999999998</v>
      </c>
      <c r="O16" s="13"/>
    </row>
    <row r="17" spans="1:17" x14ac:dyDescent="0.25">
      <c r="A17" s="6">
        <v>15</v>
      </c>
      <c r="B17" s="1">
        <v>427381</v>
      </c>
      <c r="C17" s="30"/>
      <c r="D17" s="39">
        <v>1</v>
      </c>
      <c r="E17" s="39">
        <v>0.5</v>
      </c>
      <c r="F17" s="39">
        <v>1</v>
      </c>
      <c r="G17" s="39">
        <v>1</v>
      </c>
      <c r="H17" s="39">
        <v>1</v>
      </c>
      <c r="I17" s="39">
        <v>1.5</v>
      </c>
      <c r="J17" s="39">
        <v>3</v>
      </c>
      <c r="K17" s="12">
        <f t="shared" si="0"/>
        <v>9</v>
      </c>
      <c r="L17" s="12">
        <f>$L$34-Tabel36262357891024[[#This Row],[aantal fouten]]</f>
        <v>42.5</v>
      </c>
      <c r="M17" s="13">
        <v>7.4</v>
      </c>
      <c r="N17" s="38">
        <f>(Tabel36262357891024[[#This Row],[cijfer toets 3]]+Tabel36262357891023[[#This Row],[cijfer werkwoordentoets]]+Tabel3626235789102[[#This Row],[cijfer toets 2]]+Tabel362623578910[[#This Row],[cijfer toets 1]])/4</f>
        <v>5.5500000000000007</v>
      </c>
      <c r="O17" s="40" t="s">
        <v>32</v>
      </c>
      <c r="Q17" s="29"/>
    </row>
    <row r="18" spans="1:17" x14ac:dyDescent="0.25">
      <c r="A18" s="6">
        <v>16</v>
      </c>
      <c r="B18" s="1">
        <v>427424</v>
      </c>
      <c r="C18" s="11">
        <v>2</v>
      </c>
      <c r="D18" s="11">
        <v>2</v>
      </c>
      <c r="E18" s="11">
        <v>2.25</v>
      </c>
      <c r="F18" s="11">
        <v>1</v>
      </c>
      <c r="G18" s="11">
        <v>0</v>
      </c>
      <c r="H18" s="11">
        <v>0</v>
      </c>
      <c r="I18" s="11">
        <v>1</v>
      </c>
      <c r="J18" s="11">
        <v>2</v>
      </c>
      <c r="K18" s="12">
        <f t="shared" si="0"/>
        <v>10.25</v>
      </c>
      <c r="L18" s="12">
        <f>$L$34-Tabel36262357891024[[#This Row],[aantal fouten]]</f>
        <v>41.25</v>
      </c>
      <c r="M18" s="13">
        <f>ROUND(IF(($Q$3&gt;=1),MIN(($Q$3+(($L18*9)/$L$34)),(1+((($L18*9)/$L$34)*2)),(10-(((($L$34-$L18)*9)/$L$34)*0.5))),MAX(($Q$3+(($L18*9)/$L$34)),(1+((($L18*9)/$L$34)*0.5)),(10-(((($L$34-$L18)*9)/$L$34)*2)))),1)</f>
        <v>7.5</v>
      </c>
      <c r="N18" s="38">
        <f>(Tabel36262357891024[[#This Row],[cijfer toets 3]]+Tabel36262357891023[[#This Row],[cijfer werkwoordentoets]]+Tabel3626235789102[[#This Row],[cijfer toets 2]]+Tabel362623578910[[#This Row],[cijfer toets 1]])/4</f>
        <v>8.15</v>
      </c>
      <c r="O18" s="13"/>
      <c r="Q18" s="29"/>
    </row>
    <row r="19" spans="1:17" x14ac:dyDescent="0.25">
      <c r="A19" s="6">
        <v>17</v>
      </c>
      <c r="B19" s="1">
        <v>427443</v>
      </c>
      <c r="C19" s="11">
        <v>1</v>
      </c>
      <c r="D19" s="11">
        <v>2</v>
      </c>
      <c r="E19" s="11">
        <v>0</v>
      </c>
      <c r="F19" s="11">
        <v>1</v>
      </c>
      <c r="G19" s="11">
        <v>2</v>
      </c>
      <c r="H19" s="11">
        <v>0</v>
      </c>
      <c r="I19" s="11">
        <v>0.5</v>
      </c>
      <c r="J19" s="11">
        <v>0</v>
      </c>
      <c r="K19" s="12">
        <f t="shared" si="0"/>
        <v>6.5</v>
      </c>
      <c r="L19" s="12">
        <f>$L$34-Tabel36262357891024[[#This Row],[aantal fouten]]</f>
        <v>45</v>
      </c>
      <c r="M19" s="13">
        <f>ROUND(IF(($Q$3&gt;=1),MIN(($Q$3+(($L19*9)/$L$34)),(1+((($L19*9)/$L$34)*2)),(10-(((($L$34-$L19)*9)/$L$34)*0.5))),MAX(($Q$3+(($L19*9)/$L$34)),(1+((($L19*9)/$L$34)*0.5)),(10-(((($L$34-$L19)*9)/$L$34)*2)))),1)</f>
        <v>8.1999999999999993</v>
      </c>
      <c r="N19" s="38">
        <f>(Tabel36262357891024[[#This Row],[cijfer toets 3]]+Tabel36262357891023[[#This Row],[cijfer werkwoordentoets]]+Tabel3626235789102[[#This Row],[cijfer toets 2]]+Tabel362623578910[[#This Row],[cijfer toets 1]])/4</f>
        <v>7.4</v>
      </c>
      <c r="O19" s="13"/>
      <c r="Q19" s="29"/>
    </row>
    <row r="20" spans="1:17" x14ac:dyDescent="0.25">
      <c r="A20" s="6">
        <v>18</v>
      </c>
      <c r="B20" s="1">
        <v>427479</v>
      </c>
      <c r="C20" s="11"/>
      <c r="D20" s="11">
        <v>3</v>
      </c>
      <c r="E20" s="11">
        <v>4</v>
      </c>
      <c r="F20" s="11">
        <v>3</v>
      </c>
      <c r="G20" s="11">
        <v>0</v>
      </c>
      <c r="H20" s="11">
        <v>0.5</v>
      </c>
      <c r="I20" s="11">
        <v>0.5</v>
      </c>
      <c r="J20" s="11">
        <v>3</v>
      </c>
      <c r="K20" s="12">
        <f t="shared" si="0"/>
        <v>14</v>
      </c>
      <c r="L20" s="12">
        <f>$L$34-Tabel36262357891024[[#This Row],[aantal fouten]]</f>
        <v>37.5</v>
      </c>
      <c r="M20" s="13">
        <v>6.5</v>
      </c>
      <c r="N20" s="38">
        <f>(Tabel36262357891024[[#This Row],[cijfer toets 3]]+Tabel36262357891023[[#This Row],[cijfer werkwoordentoets]]+Tabel3626235789102[[#This Row],[cijfer toets 2]]+Tabel362623578910[[#This Row],[cijfer toets 1]])/4</f>
        <v>6.6749999999999998</v>
      </c>
      <c r="O20" s="13"/>
      <c r="Q20" s="2"/>
    </row>
    <row r="21" spans="1:17" x14ac:dyDescent="0.25">
      <c r="A21" s="6">
        <v>19</v>
      </c>
      <c r="B21" s="1">
        <v>427492</v>
      </c>
      <c r="C21" s="32">
        <v>2</v>
      </c>
      <c r="D21" s="32">
        <v>2</v>
      </c>
      <c r="E21" s="32">
        <v>6</v>
      </c>
      <c r="F21" s="32">
        <v>3</v>
      </c>
      <c r="G21" s="32">
        <v>0</v>
      </c>
      <c r="H21" s="32">
        <v>1</v>
      </c>
      <c r="I21" s="32">
        <v>0.75</v>
      </c>
      <c r="J21" s="32">
        <v>3</v>
      </c>
      <c r="K21" s="12">
        <f t="shared" si="0"/>
        <v>17.75</v>
      </c>
      <c r="L21" s="12">
        <f>$L$34-Tabel36262357891024[[#This Row],[aantal fouten]]</f>
        <v>33.75</v>
      </c>
      <c r="M21" s="13">
        <f>ROUND(IF(($Q$3&gt;=1),MIN(($Q$3+(($L21*9)/$L$34)),(1+((($L21*9)/$L$34)*2)),(10-(((($L$34-$L21)*9)/$L$34)*0.5))),MAX(($Q$3+(($L21*9)/$L$34)),(1+((($L21*9)/$L$34)*0.5)),(10-(((($L$34-$L21)*9)/$L$34)*2)))),1)</f>
        <v>6.2</v>
      </c>
      <c r="N21" s="38">
        <f>(Tabel36262357891024[[#This Row],[cijfer toets 3]]+Tabel36262357891023[[#This Row],[cijfer werkwoordentoets]]+Tabel3626235789102[[#This Row],[cijfer toets 2]]+Tabel362623578910[[#This Row],[cijfer toets 1]])/4</f>
        <v>6.4249999999999998</v>
      </c>
      <c r="O21" s="13"/>
      <c r="Q21" s="2"/>
    </row>
    <row r="22" spans="1:17" x14ac:dyDescent="0.25">
      <c r="A22" s="6">
        <v>20</v>
      </c>
      <c r="B22" s="1">
        <v>427494</v>
      </c>
      <c r="C22" s="11">
        <v>3</v>
      </c>
      <c r="D22" s="11">
        <v>2</v>
      </c>
      <c r="E22" s="11">
        <v>3.75</v>
      </c>
      <c r="F22" s="11">
        <v>4</v>
      </c>
      <c r="G22" s="11">
        <v>3</v>
      </c>
      <c r="H22" s="11">
        <v>2.5</v>
      </c>
      <c r="I22" s="11">
        <v>11.33</v>
      </c>
      <c r="J22" s="11">
        <v>4</v>
      </c>
      <c r="K22" s="12">
        <f t="shared" si="0"/>
        <v>33.58</v>
      </c>
      <c r="L22" s="12">
        <f>$L$34-Tabel36262357891024[[#This Row],[aantal fouten]]</f>
        <v>17.920000000000002</v>
      </c>
      <c r="M22" s="13">
        <f>ROUND(IF(($Q$3&gt;=1),MIN(($Q$3+(($L22*9)/$L$34)),(1+((($L22*9)/$L$34)*2)),(10-(((($L$34-$L22)*9)/$L$34)*0.5))),MAX(($Q$3+(($L22*9)/$L$34)),(1+((($L22*9)/$L$34)*0.5)),(10-(((($L$34-$L22)*9)/$L$34)*2)))),1)</f>
        <v>3.4</v>
      </c>
      <c r="N22" s="38">
        <f>(Tabel36262357891024[[#This Row],[cijfer toets 3]]+Tabel36262357891023[[#This Row],[cijfer werkwoordentoets]]+Tabel3626235789102[[#This Row],[cijfer toets 2]]+Tabel362623578910[[#This Row],[cijfer toets 1]])/4</f>
        <v>3.9249999999999998</v>
      </c>
      <c r="O22" s="13"/>
      <c r="Q22" s="2"/>
    </row>
    <row r="23" spans="1:17" x14ac:dyDescent="0.25">
      <c r="A23" s="6">
        <v>21</v>
      </c>
      <c r="B23" s="1">
        <v>427532</v>
      </c>
      <c r="C23" s="11">
        <v>2</v>
      </c>
      <c r="D23" s="11">
        <v>0</v>
      </c>
      <c r="E23" s="11">
        <v>4.75</v>
      </c>
      <c r="F23" s="11">
        <v>3</v>
      </c>
      <c r="G23" s="11">
        <v>5</v>
      </c>
      <c r="H23" s="11">
        <v>2.25</v>
      </c>
      <c r="I23" s="11">
        <v>7.25</v>
      </c>
      <c r="J23" s="11">
        <v>1</v>
      </c>
      <c r="K23" s="12">
        <f t="shared" si="0"/>
        <v>25.25</v>
      </c>
      <c r="L23" s="12">
        <f>$L$34-Tabel36262357891024[[#This Row],[aantal fouten]]</f>
        <v>26.25</v>
      </c>
      <c r="M23" s="13">
        <f>ROUND(IF(($Q$3&gt;=1),MIN(($Q$3+(($L23*9)/$L$34)),(1+((($L23*9)/$L$34)*2)),(10-(((($L$34-$L23)*9)/$L$34)*0.5))),MAX(($Q$3+(($L23*9)/$L$34)),(1+((($L23*9)/$L$34)*0.5)),(10-(((($L$34-$L23)*9)/$L$34)*2)))),1)</f>
        <v>4.9000000000000004</v>
      </c>
      <c r="N23" s="38">
        <f>(Tabel36262357891024[[#This Row],[cijfer toets 3]]+Tabel36262357891023[[#This Row],[cijfer werkwoordentoets]]+Tabel3626235789102[[#This Row],[cijfer toets 2]]+Tabel362623578910[[#This Row],[cijfer toets 1]])/4</f>
        <v>5.7000000000000011</v>
      </c>
      <c r="O23" s="13"/>
      <c r="Q23" s="2"/>
    </row>
    <row r="24" spans="1:17" x14ac:dyDescent="0.25">
      <c r="A24" s="6">
        <v>22</v>
      </c>
      <c r="B24" s="1">
        <v>427539</v>
      </c>
      <c r="C24" s="11">
        <v>2</v>
      </c>
      <c r="D24" s="11">
        <v>1</v>
      </c>
      <c r="E24" s="39">
        <v>3</v>
      </c>
      <c r="F24" s="11">
        <v>2</v>
      </c>
      <c r="G24" s="11">
        <v>4</v>
      </c>
      <c r="H24" s="11">
        <v>0</v>
      </c>
      <c r="I24" s="11">
        <v>6.5</v>
      </c>
      <c r="J24" s="11">
        <v>4</v>
      </c>
      <c r="K24" s="12">
        <f t="shared" si="0"/>
        <v>22.5</v>
      </c>
      <c r="L24" s="12">
        <f>$L$34-Tabel36262357891024[[#This Row],[aantal fouten]]</f>
        <v>29</v>
      </c>
      <c r="M24" s="13">
        <f>ROUND(IF(($Q$3&gt;=1),MIN(($Q$3+(($L24*9)/$L$34)),(1+((($L24*9)/$L$34)*2)),(10-(((($L$34-$L24)*9)/$L$34)*0.5))),MAX(($Q$3+(($L24*9)/$L$34)),(1+((($L24*9)/$L$34)*0.5)),(10-(((($L$34-$L24)*9)/$L$34)*2)))),1)</f>
        <v>5.4</v>
      </c>
      <c r="N24" s="43">
        <f>(Tabel36262357891024[[#This Row],[cijfer toets 3]]+Tabel36262357891023[[#This Row],[cijfer werkwoordentoets]]+Tabel3626235789102[[#This Row],[cijfer toets 2]]+Tabel362623578910[[#This Row],[cijfer toets 1]])/4</f>
        <v>5.5</v>
      </c>
      <c r="O24" s="13"/>
      <c r="Q24" s="2"/>
    </row>
    <row r="25" spans="1:17" x14ac:dyDescent="0.25">
      <c r="A25" s="6">
        <v>23</v>
      </c>
      <c r="B25" s="35">
        <v>427558</v>
      </c>
      <c r="C25" s="30"/>
      <c r="D25" s="30"/>
      <c r="E25" s="30"/>
      <c r="F25" s="30"/>
      <c r="G25" s="30"/>
      <c r="H25" s="30"/>
      <c r="I25" s="30"/>
      <c r="J25" s="30"/>
      <c r="K25" s="12"/>
      <c r="L25" s="12"/>
      <c r="M25" s="13"/>
      <c r="N25" s="38"/>
      <c r="O25" s="13"/>
      <c r="Q25" s="2"/>
    </row>
    <row r="26" spans="1:17" x14ac:dyDescent="0.25">
      <c r="A26" s="6">
        <v>24</v>
      </c>
      <c r="B26" s="1">
        <v>427599</v>
      </c>
      <c r="C26" s="11">
        <v>2</v>
      </c>
      <c r="D26" s="11">
        <v>3</v>
      </c>
      <c r="E26" s="11">
        <v>4.75</v>
      </c>
      <c r="F26" s="11">
        <v>2</v>
      </c>
      <c r="G26" s="11">
        <v>3</v>
      </c>
      <c r="H26" s="11">
        <v>0.25</v>
      </c>
      <c r="I26" s="11">
        <v>3.41</v>
      </c>
      <c r="J26" s="11">
        <v>2</v>
      </c>
      <c r="K26" s="12">
        <f t="shared" si="0"/>
        <v>20.41</v>
      </c>
      <c r="L26" s="12">
        <f>$L$34-Tabel36262357891024[[#This Row],[aantal fouten]]</f>
        <v>31.09</v>
      </c>
      <c r="M26" s="13">
        <f>ROUND(IF(($Q$3&gt;=1),MIN(($Q$3+(($L26*9)/$L$34)),(1+((($L26*9)/$L$34)*2)),(10-(((($L$34-$L26)*9)/$L$34)*0.5))),MAX(($Q$3+(($L26*9)/$L$34)),(1+((($L26*9)/$L$34)*0.5)),(10-(((($L$34-$L26)*9)/$L$34)*2)))),1)</f>
        <v>5.7</v>
      </c>
      <c r="N26" s="38">
        <f>(Tabel36262357891024[[#This Row],[cijfer toets 3]]+Tabel36262357891023[[#This Row],[cijfer werkwoordentoets]]+Tabel3626235789102[[#This Row],[cijfer toets 2]]+Tabel362623578910[[#This Row],[cijfer toets 1]])/4</f>
        <v>6.2249999999999996</v>
      </c>
      <c r="O26" s="13"/>
      <c r="Q26" s="2"/>
    </row>
    <row r="27" spans="1:17" x14ac:dyDescent="0.25">
      <c r="A27" s="6">
        <v>25</v>
      </c>
      <c r="B27" s="1">
        <v>427609</v>
      </c>
      <c r="C27" s="11">
        <v>2</v>
      </c>
      <c r="D27" s="11">
        <v>2</v>
      </c>
      <c r="E27" s="11">
        <v>0</v>
      </c>
      <c r="F27" s="11">
        <v>2</v>
      </c>
      <c r="G27" s="11">
        <v>3</v>
      </c>
      <c r="H27" s="11">
        <v>2</v>
      </c>
      <c r="I27" s="11">
        <v>1</v>
      </c>
      <c r="J27" s="11">
        <v>2</v>
      </c>
      <c r="K27" s="12">
        <f t="shared" si="0"/>
        <v>14</v>
      </c>
      <c r="L27" s="12">
        <f>$L$34-Tabel36262357891024[[#This Row],[aantal fouten]]</f>
        <v>37.5</v>
      </c>
      <c r="M27" s="13">
        <f>ROUND(IF(($Q$3&gt;=1),MIN(($Q$3+(($L27*9)/$L$34)),(1+((($L27*9)/$L$34)*2)),(10-(((($L$34-$L27)*9)/$L$34)*0.5))),MAX(($Q$3+(($L27*9)/$L$34)),(1+((($L27*9)/$L$34)*0.5)),(10-(((($L$34-$L27)*9)/$L$34)*2)))),1)</f>
        <v>6.9</v>
      </c>
      <c r="N27" s="38">
        <f>(Tabel36262357891024[[#This Row],[cijfer toets 3]]+Tabel36262357891023[[#This Row],[cijfer werkwoordentoets]]+Tabel3626235789102[[#This Row],[cijfer toets 2]]+Tabel362623578910[[#This Row],[cijfer toets 1]])/4</f>
        <v>6.65</v>
      </c>
      <c r="O27" s="13"/>
      <c r="Q27" s="2"/>
    </row>
    <row r="28" spans="1:17" x14ac:dyDescent="0.25">
      <c r="A28" s="6">
        <v>26</v>
      </c>
      <c r="B28" s="1">
        <v>427612</v>
      </c>
      <c r="C28" s="11">
        <v>2</v>
      </c>
      <c r="D28" s="34">
        <v>2</v>
      </c>
      <c r="E28" s="34">
        <v>0</v>
      </c>
      <c r="F28" s="34">
        <v>0</v>
      </c>
      <c r="G28" s="34">
        <v>2</v>
      </c>
      <c r="H28" s="34">
        <v>0</v>
      </c>
      <c r="I28" s="39">
        <v>1.25</v>
      </c>
      <c r="J28" s="34">
        <v>0</v>
      </c>
      <c r="K28" s="12">
        <f t="shared" si="0"/>
        <v>7.25</v>
      </c>
      <c r="L28" s="12">
        <f>$L$34-Tabel36262357891024[[#This Row],[aantal fouten]]</f>
        <v>44.25</v>
      </c>
      <c r="M28" s="13">
        <f>ROUND(IF(($Q$3&gt;=1),MIN(($Q$3+(($L28*9)/$L$34)),(1+((($L28*9)/$L$34)*2)),(10-(((($L$34-$L28)*9)/$L$34)*0.5))),MAX(($Q$3+(($L28*9)/$L$34)),(1+((($L28*9)/$L$34)*0.5)),(10-(((($L$34-$L28)*9)/$L$34)*2)))),1)</f>
        <v>8</v>
      </c>
      <c r="N28" s="38">
        <f>(Tabel36262357891024[[#This Row],[cijfer toets 3]]+Tabel36262357891023[[#This Row],[cijfer werkwoordentoets]]+Tabel3626235789102[[#This Row],[cijfer toets 2]]+Tabel362623578910[[#This Row],[cijfer toets 1]])/4</f>
        <v>8.1750000000000007</v>
      </c>
      <c r="O28" s="40"/>
      <c r="Q28" s="2"/>
    </row>
    <row r="29" spans="1:17" x14ac:dyDescent="0.25">
      <c r="A29" s="6">
        <v>27</v>
      </c>
      <c r="B29" s="1">
        <v>427949</v>
      </c>
      <c r="C29" s="11">
        <v>2</v>
      </c>
      <c r="D29" s="11">
        <v>2</v>
      </c>
      <c r="E29" s="11">
        <v>0</v>
      </c>
      <c r="F29" s="11">
        <v>1</v>
      </c>
      <c r="G29" s="11">
        <v>3</v>
      </c>
      <c r="H29" s="11">
        <v>1.25</v>
      </c>
      <c r="I29" s="11">
        <v>2.75</v>
      </c>
      <c r="J29" s="11">
        <v>5</v>
      </c>
      <c r="K29" s="12">
        <f t="shared" si="0"/>
        <v>17</v>
      </c>
      <c r="L29" s="12">
        <f>$L$34-Tabel36262357891024[[#This Row],[aantal fouten]]</f>
        <v>34.5</v>
      </c>
      <c r="M29" s="13">
        <f>ROUND(IF(($Q$3&gt;=1),MIN(($Q$3+(($L29*9)/$L$34)),(1+((($L29*9)/$L$34)*2)),(10-(((($L$34-$L29)*9)/$L$34)*0.5))),MAX(($Q$3+(($L29*9)/$L$34)),(1+((($L29*9)/$L$34)*0.5)),(10-(((($L$34-$L29)*9)/$L$34)*2)))),1)</f>
        <v>6.3</v>
      </c>
      <c r="N29" s="38">
        <f>(Tabel36262357891024[[#This Row],[cijfer toets 3]]+Tabel36262357891023[[#This Row],[cijfer werkwoordentoets]]+Tabel3626235789102[[#This Row],[cijfer toets 2]]+Tabel362623578910[[#This Row],[cijfer toets 1]])/4</f>
        <v>6.375</v>
      </c>
      <c r="O29" s="13"/>
      <c r="Q29" s="2"/>
    </row>
    <row r="30" spans="1:17" x14ac:dyDescent="0.25">
      <c r="A30" s="6">
        <v>28</v>
      </c>
      <c r="B30" s="1">
        <v>427966</v>
      </c>
      <c r="C30" s="36"/>
      <c r="D30" s="39">
        <v>1</v>
      </c>
      <c r="E30" s="39">
        <v>1.5</v>
      </c>
      <c r="F30" s="39">
        <v>3</v>
      </c>
      <c r="G30" s="39">
        <v>2</v>
      </c>
      <c r="H30" s="39">
        <v>2</v>
      </c>
      <c r="I30" s="39">
        <v>1.25</v>
      </c>
      <c r="J30" s="39">
        <v>3</v>
      </c>
      <c r="K30" s="12">
        <f t="shared" si="0"/>
        <v>13.75</v>
      </c>
      <c r="L30" s="12">
        <f>$L$34-Tabel36262357891024[[#This Row],[aantal fouten]]</f>
        <v>37.75</v>
      </c>
      <c r="M30" s="13">
        <v>6.4</v>
      </c>
      <c r="N30" s="38">
        <f>(Tabel36262357891024[[#This Row],[cijfer toets 3]]+Tabel36262357891023[[#This Row],[cijfer werkwoordentoets]]+Tabel3626235789102[[#This Row],[cijfer toets 2]]+Tabel362623578910[[#This Row],[cijfer toets 1]])/4</f>
        <v>6.1750000000000007</v>
      </c>
      <c r="O30" s="40" t="s">
        <v>32</v>
      </c>
      <c r="Q30" s="2"/>
    </row>
    <row r="31" spans="1:17" x14ac:dyDescent="0.25">
      <c r="A31" s="6">
        <v>29</v>
      </c>
      <c r="B31" s="1">
        <v>427968</v>
      </c>
      <c r="C31" s="11">
        <v>3</v>
      </c>
      <c r="D31" s="11">
        <v>3</v>
      </c>
      <c r="E31" s="11">
        <v>6</v>
      </c>
      <c r="F31" s="11">
        <v>1</v>
      </c>
      <c r="G31" s="11">
        <v>3</v>
      </c>
      <c r="H31" s="11">
        <v>0.75</v>
      </c>
      <c r="I31" s="11">
        <v>6.25</v>
      </c>
      <c r="J31" s="11">
        <v>4</v>
      </c>
      <c r="K31" s="12">
        <f t="shared" si="0"/>
        <v>27</v>
      </c>
      <c r="L31" s="12">
        <f>$L$34-Tabel36262357891024[[#This Row],[aantal fouten]]</f>
        <v>24.5</v>
      </c>
      <c r="M31" s="13">
        <f>ROUND(IF(($Q$3&gt;=1),MIN(($Q$3+(($L31*9)/$L$34)),(1+((($L31*9)/$L$34)*2)),(10-(((($L$34-$L31)*9)/$L$34)*0.5))),MAX(($Q$3+(($L31*9)/$L$34)),(1+((($L31*9)/$L$34)*0.5)),(10-(((($L$34-$L31)*9)/$L$34)*2)))),1)</f>
        <v>4.5999999999999996</v>
      </c>
      <c r="N31" s="43">
        <f>(Tabel36262357891024[[#This Row],[cijfer toets 3]]+Tabel36262357891023[[#This Row],[cijfer werkwoordentoets]]+Tabel3626235789102[[#This Row],[cijfer toets 2]]+Tabel362623578910[[#This Row],[cijfer toets 1]])/4</f>
        <v>5.4749999999999996</v>
      </c>
      <c r="O31" s="13"/>
      <c r="Q31" s="2"/>
    </row>
    <row r="32" spans="1:17" x14ac:dyDescent="0.25">
      <c r="A32" s="6">
        <v>30</v>
      </c>
      <c r="B32" s="1">
        <v>431171</v>
      </c>
      <c r="C32" s="11"/>
      <c r="D32" s="39">
        <v>0</v>
      </c>
      <c r="E32" s="39">
        <v>4</v>
      </c>
      <c r="F32" s="39">
        <v>5</v>
      </c>
      <c r="G32" s="39">
        <v>0</v>
      </c>
      <c r="H32" s="39">
        <v>1</v>
      </c>
      <c r="I32" s="39">
        <v>4.75</v>
      </c>
      <c r="J32" s="39">
        <v>2</v>
      </c>
      <c r="K32" s="12">
        <f t="shared" si="0"/>
        <v>16.75</v>
      </c>
      <c r="L32" s="12">
        <f>$L$34-Tabel36262357891024[[#This Row],[aantal fouten]]</f>
        <v>34.75</v>
      </c>
      <c r="M32" s="13">
        <v>5.8</v>
      </c>
      <c r="N32" s="38">
        <f>(Tabel36262357891024[[#This Row],[cijfer toets 3]]+Tabel36262357891023[[#This Row],[cijfer werkwoordentoets]]+Tabel3626235789102[[#This Row],[cijfer toets 2]]+Tabel362623578910[[#This Row],[cijfer toets 1]])/4</f>
        <v>4.625</v>
      </c>
      <c r="O32" s="40" t="s">
        <v>32</v>
      </c>
      <c r="Q32" s="2"/>
    </row>
    <row r="33" spans="2:17" x14ac:dyDescent="0.25">
      <c r="B33" s="16" t="s">
        <v>12</v>
      </c>
      <c r="C33" s="12">
        <f t="shared" ref="C33:N33" si="2">AVERAGE(C3:C32)</f>
        <v>1.8181818181818181</v>
      </c>
      <c r="D33" s="12">
        <f t="shared" si="2"/>
        <v>1.9615384615384615</v>
      </c>
      <c r="E33" s="12">
        <f t="shared" si="2"/>
        <v>3.1538461538461537</v>
      </c>
      <c r="F33" s="12">
        <f t="shared" si="2"/>
        <v>2.1153846153846154</v>
      </c>
      <c r="G33" s="12">
        <f t="shared" si="2"/>
        <v>2.5769230769230771</v>
      </c>
      <c r="H33" s="12">
        <f t="shared" si="2"/>
        <v>1.4519230769230769</v>
      </c>
      <c r="I33" s="12">
        <f t="shared" si="2"/>
        <v>3.9161538461538461</v>
      </c>
      <c r="J33" s="12">
        <f t="shared" si="2"/>
        <v>2.1923076923076925</v>
      </c>
      <c r="K33" s="12">
        <f t="shared" si="2"/>
        <v>18.90653846153846</v>
      </c>
      <c r="L33" s="12">
        <f t="shared" si="2"/>
        <v>32.59346153846154</v>
      </c>
      <c r="M33" s="12">
        <f t="shared" si="2"/>
        <v>5.926923076923079</v>
      </c>
      <c r="N33" s="12">
        <f t="shared" si="2"/>
        <v>5.8730769230769235</v>
      </c>
      <c r="P33" s="2"/>
    </row>
    <row r="34" spans="2:17" x14ac:dyDescent="0.25">
      <c r="B34" s="16" t="s">
        <v>11</v>
      </c>
      <c r="C34" s="2">
        <v>6</v>
      </c>
      <c r="D34" s="2">
        <v>4</v>
      </c>
      <c r="E34" s="2">
        <v>6</v>
      </c>
      <c r="F34" s="2">
        <v>5</v>
      </c>
      <c r="G34" s="2">
        <v>5</v>
      </c>
      <c r="H34" s="2">
        <v>5</v>
      </c>
      <c r="I34" s="2">
        <v>12.5</v>
      </c>
      <c r="J34" s="2">
        <v>8</v>
      </c>
      <c r="K34" s="2">
        <f>SUM(C34:J34)</f>
        <v>51.5</v>
      </c>
      <c r="L34" s="2">
        <f>SUM(C34:J34)</f>
        <v>51.5</v>
      </c>
      <c r="M34" s="2">
        <v>10</v>
      </c>
      <c r="N34" s="2">
        <v>10</v>
      </c>
    </row>
    <row r="35" spans="2:17" x14ac:dyDescent="0.25">
      <c r="C35" s="31">
        <f>C34/3</f>
        <v>2</v>
      </c>
      <c r="D35" s="31">
        <f t="shared" ref="D35:J35" si="3">D34/3</f>
        <v>1.3333333333333333</v>
      </c>
      <c r="E35" s="31">
        <f t="shared" si="3"/>
        <v>2</v>
      </c>
      <c r="F35" s="31">
        <f t="shared" si="3"/>
        <v>1.6666666666666667</v>
      </c>
      <c r="G35" s="31">
        <f t="shared" si="3"/>
        <v>1.6666666666666667</v>
      </c>
      <c r="H35" s="31">
        <f t="shared" si="3"/>
        <v>1.6666666666666667</v>
      </c>
      <c r="I35" s="31">
        <f t="shared" si="3"/>
        <v>4.166666666666667</v>
      </c>
      <c r="J35" s="31">
        <f t="shared" si="3"/>
        <v>2.6666666666666665</v>
      </c>
      <c r="P35" s="19"/>
    </row>
    <row r="36" spans="2:17" x14ac:dyDescent="0.25">
      <c r="P36" s="21"/>
    </row>
    <row r="37" spans="2:17" x14ac:dyDescent="0.25">
      <c r="P37" s="22"/>
    </row>
    <row r="38" spans="2:17" x14ac:dyDescent="0.25">
      <c r="P38" s="23"/>
    </row>
    <row r="39" spans="2:17" x14ac:dyDescent="0.25">
      <c r="P39" s="24"/>
    </row>
    <row r="40" spans="2:17" x14ac:dyDescent="0.25">
      <c r="P40" s="25"/>
    </row>
    <row r="41" spans="2:17" x14ac:dyDescent="0.25">
      <c r="P41" s="26"/>
    </row>
    <row r="42" spans="2:17" x14ac:dyDescent="0.25">
      <c r="P42" s="27"/>
    </row>
    <row r="43" spans="2:17" x14ac:dyDescent="0.25">
      <c r="P43" s="28"/>
    </row>
    <row r="44" spans="2:17" x14ac:dyDescent="0.25">
      <c r="P44" s="29"/>
    </row>
    <row r="45" spans="2:17" x14ac:dyDescent="0.25">
      <c r="Q45" s="2"/>
    </row>
  </sheetData>
  <conditionalFormatting sqref="Q6:Q9 Q17:Q19 Q11:Q15">
    <cfRule type="colorScale" priority="13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14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P35:P44">
    <cfRule type="colorScale" priority="15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16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C3:C32">
    <cfRule type="colorScale" priority="11">
      <colorScale>
        <cfvo type="num" val="0"/>
        <cfvo type="num" val="$C$35"/>
        <cfvo type="num" val="$C$34"/>
        <color rgb="FF00B050"/>
        <color rgb="FFFFFF00"/>
        <color rgb="FFFF0000"/>
      </colorScale>
    </cfRule>
    <cfRule type="colorScale" priority="12">
      <colorScale>
        <cfvo type="num" val="0"/>
        <cfvo type="num" val="$C$35"/>
        <cfvo type="num" val="$C$34"/>
        <color rgb="FF00B050"/>
        <color rgb="FFFFFF00"/>
        <color rgb="FFFF0000"/>
      </colorScale>
    </cfRule>
    <cfRule type="colorScale" priority="17">
      <colorScale>
        <cfvo type="num" val="0"/>
        <cfvo type="percent" val="33.299999999999997"/>
        <cfvo type="num" val="6"/>
        <color rgb="FF00B050"/>
        <color rgb="FFFFFF00"/>
        <color rgb="FFFF0000"/>
      </colorScale>
    </cfRule>
  </conditionalFormatting>
  <conditionalFormatting sqref="D3:D16 D29 D18:D27 D31">
    <cfRule type="colorScale" priority="10">
      <colorScale>
        <cfvo type="num" val="0"/>
        <cfvo type="num" val="$D$35"/>
        <cfvo type="num" val="$D$34"/>
        <color rgb="FF00B050"/>
        <color rgb="FFFFFF00"/>
        <color rgb="FFFF0000"/>
      </colorScale>
    </cfRule>
    <cfRule type="colorScale" priority="18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I3:I16 I29 I18:I27 I31">
    <cfRule type="colorScale" priority="7">
      <colorScale>
        <cfvo type="num" val="0"/>
        <cfvo type="num" val="$I$35"/>
        <cfvo type="num" val="$I$34"/>
        <color rgb="FF00B050"/>
        <color rgb="FFFFFF00"/>
        <color rgb="FFFF0000"/>
      </colorScale>
    </cfRule>
    <cfRule type="colorScale" priority="19">
      <colorScale>
        <cfvo type="num" val="0"/>
        <cfvo type="percent" val="33.299999999999997"/>
        <cfvo type="num" val="9"/>
        <color rgb="FF00B050"/>
        <color rgb="FFFFFF00"/>
        <color rgb="FFFF0000"/>
      </colorScale>
    </cfRule>
    <cfRule type="colorScale" priority="20">
      <colorScale>
        <cfvo type="num" val="0"/>
        <cfvo type="percent" val="33.299999999999997"/>
        <cfvo type="num" val="9.5"/>
        <color rgb="FF00B050"/>
        <color rgb="FFFFFF00"/>
        <color rgb="FFFF0000"/>
      </colorScale>
    </cfRule>
    <cfRule type="colorScale" priority="21">
      <colorScale>
        <cfvo type="num" val="0"/>
        <cfvo type="percent" val="33.299999999999997"/>
        <cfvo type="num" val="&quot;9.5&quot;"/>
        <color rgb="FF00B050"/>
        <color rgb="FFFFFF00"/>
        <color rgb="FFFF0000"/>
      </colorScale>
    </cfRule>
  </conditionalFormatting>
  <conditionalFormatting sqref="J3:J16 J29 J18:J27 J31">
    <cfRule type="colorScale" priority="6">
      <colorScale>
        <cfvo type="num" val="0"/>
        <cfvo type="num" val="$J$35"/>
        <cfvo type="num" val="$J$34"/>
        <color rgb="FF00B050"/>
        <color rgb="FFFFFF00"/>
        <color rgb="FFFF0000"/>
      </colorScale>
    </cfRule>
    <cfRule type="colorScale" priority="22">
      <colorScale>
        <cfvo type="num" val="0"/>
        <cfvo type="percent" val="33.299999999999997"/>
        <cfvo type="num" val="8"/>
        <color rgb="FF00B050"/>
        <color rgb="FFFFFF00"/>
        <color rgb="FFFF0000"/>
      </colorScale>
    </cfRule>
  </conditionalFormatting>
  <conditionalFormatting sqref="E3:H16 E29:H29 E18:H27 E31:H31">
    <cfRule type="colorScale" priority="8">
      <colorScale>
        <cfvo type="num" val="0"/>
        <cfvo type="num" val="$D$35"/>
        <cfvo type="num" val="$D$34"/>
        <color rgb="FF00B050"/>
        <color rgb="FFFFFF00"/>
        <color rgb="FFFF0000"/>
      </colorScale>
    </cfRule>
    <cfRule type="colorScale" priority="9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C3:E16 C32 C29:E29 C28 C18:E27 C17 C31:E31 C30">
    <cfRule type="colorScale" priority="23">
      <colorScale>
        <cfvo type="num" val="0"/>
        <cfvo type="num" val="$C$35"/>
        <cfvo type="num" val="$C$34"/>
        <color rgb="FF00B050"/>
        <color rgb="FFFFFF00"/>
        <color rgb="FFFF0000"/>
      </colorScale>
    </cfRule>
  </conditionalFormatting>
  <conditionalFormatting sqref="D3:D16 D29 D18:D27 D31">
    <cfRule type="colorScale" priority="24">
      <colorScale>
        <cfvo type="num" val="0"/>
        <cfvo type="num" val="$D$35"/>
        <cfvo type="num" val="$D$34"/>
        <color rgb="FF00B050"/>
        <color rgb="FFFFFF00"/>
        <color rgb="FFFF0000"/>
      </colorScale>
    </cfRule>
  </conditionalFormatting>
  <conditionalFormatting sqref="F3:H16 F29:H29 F18:H27 F31:H31">
    <cfRule type="colorScale" priority="25">
      <colorScale>
        <cfvo type="num" val="0"/>
        <cfvo type="num" val="$F$35"/>
        <cfvo type="num" val="$F$34"/>
        <color rgb="FF00B050"/>
        <color rgb="FFFFFF00"/>
        <color rgb="FFFF0000"/>
      </colorScale>
    </cfRule>
  </conditionalFormatting>
  <conditionalFormatting sqref="I9:I16 I29 I18:I27 I31">
    <cfRule type="colorScale" priority="26">
      <colorScale>
        <cfvo type="num" val="0"/>
        <cfvo type="num" val="$I$35"/>
        <cfvo type="num" val="$I$34"/>
        <color rgb="FF00B050"/>
        <color rgb="FFFFFF00"/>
        <color rgb="FFFF0000"/>
      </colorScale>
    </cfRule>
  </conditionalFormatting>
  <conditionalFormatting sqref="J9:J16 J29 J18:J27 J31">
    <cfRule type="colorScale" priority="27">
      <colorScale>
        <cfvo type="num" val="0"/>
        <cfvo type="num" val="$J$35"/>
        <cfvo type="num" val="$J$34"/>
        <color rgb="FF00B050"/>
        <color rgb="FFFFFF00"/>
        <color rgb="FFFF0000"/>
      </colorScale>
    </cfRule>
  </conditionalFormatting>
  <conditionalFormatting sqref="C3:E16 C32 C31:E31 C30 C18:E29 C17">
    <cfRule type="colorScale" priority="5">
      <colorScale>
        <cfvo type="num" val="0"/>
        <cfvo type="num" val="$C$35"/>
        <cfvo type="num" val="$C$34"/>
        <color rgb="FF00B050"/>
        <color rgb="FFFFFF00"/>
        <color rgb="FFFF0000"/>
      </colorScale>
    </cfRule>
  </conditionalFormatting>
  <conditionalFormatting sqref="D3:D16 D31 D18:D29">
    <cfRule type="colorScale" priority="4">
      <colorScale>
        <cfvo type="num" val="0"/>
        <cfvo type="num" val="$D$35"/>
        <cfvo type="num" val="$D$34"/>
        <color rgb="FF00B050"/>
        <color rgb="FFFFFF00"/>
        <color rgb="FFFF0000"/>
      </colorScale>
    </cfRule>
  </conditionalFormatting>
  <conditionalFormatting sqref="F3:H16 F31:H31 F18:H29">
    <cfRule type="colorScale" priority="3">
      <colorScale>
        <cfvo type="num" val="0"/>
        <cfvo type="num" val="$F$35"/>
        <cfvo type="num" val="$F$34"/>
        <color rgb="FF00B050"/>
        <color rgb="FFFFFF00"/>
        <color rgb="FFFF0000"/>
      </colorScale>
    </cfRule>
  </conditionalFormatting>
  <conditionalFormatting sqref="I3:I16 I31 I18:I29">
    <cfRule type="colorScale" priority="2">
      <colorScale>
        <cfvo type="num" val="0"/>
        <cfvo type="num" val="$I$35"/>
        <cfvo type="num" val="$I$34"/>
        <color rgb="FF00B050"/>
        <color rgb="FFFFFF00"/>
        <color rgb="FFFF0000"/>
      </colorScale>
    </cfRule>
  </conditionalFormatting>
  <conditionalFormatting sqref="J3:J16 J31 J18:J29">
    <cfRule type="colorScale" priority="1">
      <colorScale>
        <cfvo type="num" val="0"/>
        <cfvo type="num" val="$J$35"/>
        <cfvo type="num" val="$J$34"/>
        <color rgb="FF00B050"/>
        <color rgb="FFFFFF00"/>
        <color rgb="FFFF0000"/>
      </colorScale>
    </cfRule>
  </conditionalFormatting>
  <pageMargins left="0.7" right="0.7" top="0.75" bottom="0.75" header="0.3" footer="0.3"/>
  <pageSetup paperSize="9" scale="78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5"/>
  <sheetViews>
    <sheetView zoomScaleNormal="100" workbookViewId="0">
      <pane ySplit="2" topLeftCell="A3" activePane="bottomLeft" state="frozen"/>
      <selection pane="bottomLeft"/>
    </sheetView>
  </sheetViews>
  <sheetFormatPr defaultColWidth="9.140625" defaultRowHeight="15" x14ac:dyDescent="0.25"/>
  <cols>
    <col min="1" max="1" width="6.5703125" style="2" bestFit="1" customWidth="1"/>
    <col min="2" max="2" width="15.5703125" style="2" customWidth="1"/>
    <col min="3" max="12" width="8.7109375" style="4" customWidth="1"/>
    <col min="13" max="15" width="8.7109375" style="2" customWidth="1"/>
    <col min="16" max="16" width="10.85546875" style="5" customWidth="1"/>
    <col min="17" max="17" width="20.7109375" style="4" customWidth="1"/>
    <col min="18" max="18" width="3.5703125" style="4" bestFit="1" customWidth="1"/>
    <col min="19" max="16384" width="9.140625" style="4"/>
  </cols>
  <sheetData>
    <row r="1" spans="1:20" ht="15.75" x14ac:dyDescent="0.25">
      <c r="C1" s="3" t="s">
        <v>35</v>
      </c>
      <c r="D1" s="3"/>
    </row>
    <row r="2" spans="1:20" s="10" customFormat="1" ht="148.5" customHeight="1" x14ac:dyDescent="0.25">
      <c r="A2" s="34" t="s">
        <v>26</v>
      </c>
      <c r="B2" s="44" t="s">
        <v>10</v>
      </c>
      <c r="C2" s="42" t="s">
        <v>36</v>
      </c>
      <c r="D2" s="42" t="s">
        <v>37</v>
      </c>
      <c r="E2" s="42" t="s">
        <v>38</v>
      </c>
      <c r="F2" s="42" t="s">
        <v>39</v>
      </c>
      <c r="G2" s="42" t="s">
        <v>40</v>
      </c>
      <c r="H2" s="42" t="s">
        <v>41</v>
      </c>
      <c r="I2" s="42" t="s">
        <v>42</v>
      </c>
      <c r="J2" s="42" t="s">
        <v>43</v>
      </c>
      <c r="K2" s="42" t="s">
        <v>44</v>
      </c>
      <c r="L2" s="42" t="s">
        <v>45</v>
      </c>
      <c r="M2" s="8" t="s">
        <v>9</v>
      </c>
      <c r="N2" s="8" t="s">
        <v>14</v>
      </c>
      <c r="O2" s="8" t="s">
        <v>46</v>
      </c>
      <c r="P2" s="41" t="s">
        <v>47</v>
      </c>
    </row>
    <row r="3" spans="1:20" x14ac:dyDescent="0.25">
      <c r="A3" s="6">
        <v>1</v>
      </c>
      <c r="B3" s="1">
        <v>424168</v>
      </c>
      <c r="C3" s="11">
        <v>0</v>
      </c>
      <c r="D3" s="11">
        <v>2</v>
      </c>
      <c r="E3" s="11">
        <v>6</v>
      </c>
      <c r="F3" s="11">
        <v>1</v>
      </c>
      <c r="G3" s="11">
        <v>1</v>
      </c>
      <c r="H3" s="11">
        <v>0.5</v>
      </c>
      <c r="I3" s="11">
        <v>4</v>
      </c>
      <c r="J3" s="11">
        <v>7.5</v>
      </c>
      <c r="K3" s="11">
        <v>0</v>
      </c>
      <c r="L3" s="11">
        <v>0.5</v>
      </c>
      <c r="M3" s="12">
        <f t="shared" ref="M3:M32" si="0">SUM(C3:L3)</f>
        <v>22.5</v>
      </c>
      <c r="N3" s="12">
        <f>$N$34-Tabel36262357891023[[#This Row],[aantal fouten]]</f>
        <v>45.5</v>
      </c>
      <c r="O3" s="13">
        <f t="shared" ref="O3:O12" si="1">ROUND(IF(($R$3&gt;=1),MIN(($R$3+(($N3*9)/$N$34)),(1+((($N3*9)/$N$34)*2)),(10-(((($N$34-$N3)*9)/$N$34)*0.5))),MAX(($R$3+(($N3*9)/$N$34)),(1+((($N3*9)/$N$34)*0.5)),(10-(((($N$34-$N3)*9)/$N$34)*2)))),1)</f>
        <v>6</v>
      </c>
      <c r="P3" s="38">
        <f>(Tabel36262357891023[[#This Row],[cijfer werkwoordentoets]]+Tabel3626235789102[[#This Row],[cijfer toets 2]]+Tabel362623578910[[#This Row],[cijfer toets 1]])/3</f>
        <v>4.7666666666666666</v>
      </c>
      <c r="Q3" s="14" t="s">
        <v>13</v>
      </c>
      <c r="R3" s="12">
        <v>0</v>
      </c>
      <c r="S3" s="15"/>
    </row>
    <row r="4" spans="1:20" x14ac:dyDescent="0.25">
      <c r="A4" s="6">
        <v>2</v>
      </c>
      <c r="B4" s="1">
        <v>424374</v>
      </c>
      <c r="C4" s="11">
        <v>1.33</v>
      </c>
      <c r="D4" s="11">
        <v>6</v>
      </c>
      <c r="E4" s="11">
        <v>7.5</v>
      </c>
      <c r="F4" s="11">
        <v>1</v>
      </c>
      <c r="G4" s="11">
        <v>2.5</v>
      </c>
      <c r="H4" s="11">
        <v>2.5</v>
      </c>
      <c r="I4" s="11">
        <v>6</v>
      </c>
      <c r="J4" s="11">
        <v>4.5</v>
      </c>
      <c r="K4" s="11">
        <v>0</v>
      </c>
      <c r="L4" s="11">
        <v>7</v>
      </c>
      <c r="M4" s="12">
        <f t="shared" si="0"/>
        <v>38.33</v>
      </c>
      <c r="N4" s="12">
        <f>$N$34-Tabel36262357891023[[#This Row],[aantal fouten]]</f>
        <v>29.67</v>
      </c>
      <c r="O4" s="13">
        <f t="shared" si="1"/>
        <v>3.9</v>
      </c>
      <c r="P4" s="38">
        <f>(Tabel36262357891023[[#This Row],[cijfer werkwoordentoets]]+Tabel3626235789102[[#This Row],[cijfer toets 2]]+Tabel362623578910[[#This Row],[cijfer toets 1]])/3</f>
        <v>4.166666666666667</v>
      </c>
    </row>
    <row r="5" spans="1:20" x14ac:dyDescent="0.25">
      <c r="A5" s="6">
        <v>3</v>
      </c>
      <c r="B5" s="1">
        <v>424685</v>
      </c>
      <c r="C5" s="11">
        <v>0</v>
      </c>
      <c r="D5" s="11">
        <v>3.5</v>
      </c>
      <c r="E5" s="11">
        <v>4</v>
      </c>
      <c r="F5" s="11">
        <v>1</v>
      </c>
      <c r="G5" s="11">
        <v>2</v>
      </c>
      <c r="H5" s="11">
        <v>3.75</v>
      </c>
      <c r="I5" s="11">
        <v>7</v>
      </c>
      <c r="J5" s="11">
        <v>8.5</v>
      </c>
      <c r="K5" s="11">
        <v>0</v>
      </c>
      <c r="L5" s="11">
        <v>1.5</v>
      </c>
      <c r="M5" s="12">
        <f t="shared" si="0"/>
        <v>31.25</v>
      </c>
      <c r="N5" s="12">
        <f>$N$34-Tabel36262357891023[[#This Row],[aantal fouten]]</f>
        <v>36.75</v>
      </c>
      <c r="O5" s="13">
        <f t="shared" si="1"/>
        <v>4.9000000000000004</v>
      </c>
      <c r="P5" s="38">
        <f>(Tabel36262357891023[[#This Row],[cijfer werkwoordentoets]]+Tabel3626235789102[[#This Row],[cijfer toets 2]]+Tabel362623578910[[#This Row],[cijfer toets 1]])/3</f>
        <v>5.2</v>
      </c>
      <c r="Q5" s="16"/>
    </row>
    <row r="6" spans="1:20" x14ac:dyDescent="0.25">
      <c r="A6" s="6">
        <v>4</v>
      </c>
      <c r="B6" s="1">
        <v>424884</v>
      </c>
      <c r="C6" s="11">
        <v>0.33</v>
      </c>
      <c r="D6" s="11">
        <v>2</v>
      </c>
      <c r="E6" s="11">
        <v>4.5</v>
      </c>
      <c r="F6" s="11">
        <v>2</v>
      </c>
      <c r="G6" s="11">
        <v>3</v>
      </c>
      <c r="H6" s="11">
        <v>2.5</v>
      </c>
      <c r="I6" s="11">
        <v>3</v>
      </c>
      <c r="J6" s="11">
        <v>5.5</v>
      </c>
      <c r="K6" s="11">
        <v>0</v>
      </c>
      <c r="L6" s="11">
        <v>1.5</v>
      </c>
      <c r="M6" s="12">
        <f t="shared" si="0"/>
        <v>24.33</v>
      </c>
      <c r="N6" s="12">
        <f>$N$34-Tabel36262357891023[[#This Row],[aantal fouten]]</f>
        <v>43.67</v>
      </c>
      <c r="O6" s="13">
        <f t="shared" si="1"/>
        <v>5.8</v>
      </c>
      <c r="P6" s="38">
        <f>(Tabel36262357891023[[#This Row],[cijfer werkwoordentoets]]+Tabel3626235789102[[#This Row],[cijfer toets 2]]+Tabel362623578910[[#This Row],[cijfer toets 1]])/3</f>
        <v>5.1333333333333329</v>
      </c>
      <c r="R6" s="18">
        <v>0</v>
      </c>
      <c r="S6" s="4" t="s">
        <v>21</v>
      </c>
    </row>
    <row r="7" spans="1:20" x14ac:dyDescent="0.25">
      <c r="A7" s="6">
        <v>5</v>
      </c>
      <c r="B7" s="1">
        <v>424934</v>
      </c>
      <c r="C7" s="11">
        <v>1</v>
      </c>
      <c r="D7" s="11">
        <v>8.5</v>
      </c>
      <c r="E7" s="11">
        <v>6</v>
      </c>
      <c r="F7" s="11">
        <v>0</v>
      </c>
      <c r="G7" s="11">
        <v>1.5</v>
      </c>
      <c r="H7" s="11">
        <v>2.5</v>
      </c>
      <c r="I7" s="11">
        <v>6.5</v>
      </c>
      <c r="J7" s="11">
        <v>2</v>
      </c>
      <c r="K7" s="11">
        <v>0</v>
      </c>
      <c r="L7" s="11">
        <v>2.5</v>
      </c>
      <c r="M7" s="12">
        <f t="shared" si="0"/>
        <v>30.5</v>
      </c>
      <c r="N7" s="12">
        <f>$N$34-Tabel36262357891023[[#This Row],[aantal fouten]]</f>
        <v>37.5</v>
      </c>
      <c r="O7" s="13">
        <f t="shared" si="1"/>
        <v>5</v>
      </c>
      <c r="P7" s="38">
        <f>(Tabel36262357891023[[#This Row],[cijfer werkwoordentoets]]+Tabel3626235789102[[#This Row],[cijfer toets 2]]+Tabel362623578910[[#This Row],[cijfer toets 1]])/3</f>
        <v>5.8</v>
      </c>
      <c r="R7" s="19">
        <v>1</v>
      </c>
      <c r="S7" s="4" t="s">
        <v>2</v>
      </c>
      <c r="T7" s="20"/>
    </row>
    <row r="8" spans="1:20" x14ac:dyDescent="0.25">
      <c r="A8" s="6">
        <v>6</v>
      </c>
      <c r="B8" s="1">
        <v>424956</v>
      </c>
      <c r="C8" s="11">
        <v>0</v>
      </c>
      <c r="D8" s="11">
        <v>2.75</v>
      </c>
      <c r="E8" s="11">
        <v>2.5</v>
      </c>
      <c r="F8" s="11">
        <v>2</v>
      </c>
      <c r="G8" s="11">
        <v>2</v>
      </c>
      <c r="H8" s="11">
        <v>1.83</v>
      </c>
      <c r="I8" s="11">
        <v>3.5</v>
      </c>
      <c r="J8" s="11">
        <v>3</v>
      </c>
      <c r="K8" s="11">
        <v>0</v>
      </c>
      <c r="L8" s="11">
        <v>4</v>
      </c>
      <c r="M8" s="12">
        <f t="shared" si="0"/>
        <v>21.58</v>
      </c>
      <c r="N8" s="12">
        <f>$N$34-Tabel36262357891023[[#This Row],[aantal fouten]]</f>
        <v>46.42</v>
      </c>
      <c r="O8" s="13">
        <f t="shared" si="1"/>
        <v>6.1</v>
      </c>
      <c r="P8" s="38">
        <f>(Tabel36262357891023[[#This Row],[cijfer werkwoordentoets]]+Tabel3626235789102[[#This Row],[cijfer toets 2]]+Tabel362623578910[[#This Row],[cijfer toets 1]])/3</f>
        <v>5.8</v>
      </c>
      <c r="R8" s="21">
        <v>2</v>
      </c>
      <c r="S8" s="4" t="s">
        <v>3</v>
      </c>
    </row>
    <row r="9" spans="1:20" x14ac:dyDescent="0.25">
      <c r="A9" s="6">
        <v>7</v>
      </c>
      <c r="B9" s="1">
        <v>424978</v>
      </c>
      <c r="C9" s="32">
        <v>0</v>
      </c>
      <c r="D9" s="32">
        <v>2.5</v>
      </c>
      <c r="E9" s="32">
        <v>6.5</v>
      </c>
      <c r="F9" s="32">
        <v>0</v>
      </c>
      <c r="G9" s="32">
        <v>1.5</v>
      </c>
      <c r="H9" s="32">
        <v>2.75</v>
      </c>
      <c r="I9" s="32">
        <v>6</v>
      </c>
      <c r="J9" s="32">
        <v>5</v>
      </c>
      <c r="K9" s="32">
        <v>0</v>
      </c>
      <c r="L9" s="32">
        <v>4</v>
      </c>
      <c r="M9" s="12">
        <f t="shared" si="0"/>
        <v>28.25</v>
      </c>
      <c r="N9" s="12">
        <f>$N$34-Tabel36262357891023[[#This Row],[aantal fouten]]</f>
        <v>39.75</v>
      </c>
      <c r="O9" s="13">
        <f t="shared" si="1"/>
        <v>5.3</v>
      </c>
      <c r="P9" s="38">
        <f>(Tabel36262357891023[[#This Row],[cijfer werkwoordentoets]]+Tabel3626235789102[[#This Row],[cijfer toets 2]]+Tabel362623578910[[#This Row],[cijfer toets 1]])/3</f>
        <v>5.1000000000000005</v>
      </c>
      <c r="R9" s="22">
        <v>3</v>
      </c>
      <c r="S9" s="4" t="s">
        <v>0</v>
      </c>
    </row>
    <row r="10" spans="1:20" x14ac:dyDescent="0.25">
      <c r="A10" s="6">
        <v>8</v>
      </c>
      <c r="B10" s="1">
        <v>425031</v>
      </c>
      <c r="C10" s="11">
        <v>0</v>
      </c>
      <c r="D10" s="11">
        <v>1</v>
      </c>
      <c r="E10" s="11">
        <v>1</v>
      </c>
      <c r="F10" s="11">
        <v>0</v>
      </c>
      <c r="G10" s="11">
        <v>0</v>
      </c>
      <c r="H10" s="11">
        <v>2.5</v>
      </c>
      <c r="I10" s="11">
        <v>1.5</v>
      </c>
      <c r="J10" s="11">
        <v>0</v>
      </c>
      <c r="K10" s="11">
        <v>0</v>
      </c>
      <c r="L10" s="11">
        <v>0</v>
      </c>
      <c r="M10" s="12">
        <f t="shared" si="0"/>
        <v>6</v>
      </c>
      <c r="N10" s="12">
        <f>$N$34-Tabel36262357891023[[#This Row],[aantal fouten]]</f>
        <v>62</v>
      </c>
      <c r="O10" s="13">
        <f t="shared" si="1"/>
        <v>8.4</v>
      </c>
      <c r="P10" s="38">
        <f>(Tabel36262357891023[[#This Row],[cijfer werkwoordentoets]]+Tabel3626235789102[[#This Row],[cijfer toets 2]]+Tabel362623578910[[#This Row],[cijfer toets 1]])/3</f>
        <v>7.1333333333333329</v>
      </c>
      <c r="R10" s="33"/>
      <c r="S10" s="4" t="s">
        <v>8</v>
      </c>
    </row>
    <row r="11" spans="1:20" x14ac:dyDescent="0.25">
      <c r="A11" s="6">
        <v>9</v>
      </c>
      <c r="B11" s="1">
        <v>426776</v>
      </c>
      <c r="C11" s="30">
        <v>2.16</v>
      </c>
      <c r="D11" s="30">
        <v>4</v>
      </c>
      <c r="E11" s="30">
        <v>8.5</v>
      </c>
      <c r="F11" s="30">
        <v>2</v>
      </c>
      <c r="G11" s="30">
        <v>3</v>
      </c>
      <c r="H11" s="30">
        <v>2.5</v>
      </c>
      <c r="I11" s="30">
        <v>3.5</v>
      </c>
      <c r="J11" s="30">
        <v>8.5</v>
      </c>
      <c r="K11" s="30">
        <v>0</v>
      </c>
      <c r="L11" s="30">
        <v>5</v>
      </c>
      <c r="M11" s="12">
        <f t="shared" si="0"/>
        <v>39.159999999999997</v>
      </c>
      <c r="N11" s="12">
        <f>$N$34-Tabel36262357891023[[#This Row],[aantal fouten]]</f>
        <v>28.840000000000003</v>
      </c>
      <c r="O11" s="13">
        <f t="shared" si="1"/>
        <v>3.8</v>
      </c>
      <c r="P11" s="38">
        <f>(Tabel36262357891023[[#This Row],[cijfer werkwoordentoets]]+Tabel3626235789102[[#This Row],[cijfer toets 2]]+Tabel362623578910[[#This Row],[cijfer toets 1]])/3</f>
        <v>4</v>
      </c>
      <c r="R11" s="23">
        <v>4</v>
      </c>
      <c r="S11" s="4" t="s">
        <v>4</v>
      </c>
    </row>
    <row r="12" spans="1:20" x14ac:dyDescent="0.25">
      <c r="A12" s="6">
        <v>10</v>
      </c>
      <c r="B12" s="1">
        <v>427156</v>
      </c>
      <c r="C12" s="30">
        <v>0</v>
      </c>
      <c r="D12" s="30">
        <v>5.25</v>
      </c>
      <c r="E12" s="30">
        <v>5.5</v>
      </c>
      <c r="F12" s="30">
        <v>0</v>
      </c>
      <c r="G12" s="30">
        <v>3</v>
      </c>
      <c r="H12" s="30">
        <v>1.5</v>
      </c>
      <c r="I12" s="30">
        <v>3.5</v>
      </c>
      <c r="J12" s="30">
        <v>4.5</v>
      </c>
      <c r="K12" s="30">
        <v>0</v>
      </c>
      <c r="L12" s="30">
        <v>2</v>
      </c>
      <c r="M12" s="12">
        <f t="shared" si="0"/>
        <v>25.25</v>
      </c>
      <c r="N12" s="12">
        <f>$N$34-Tabel36262357891023[[#This Row],[aantal fouten]]</f>
        <v>42.75</v>
      </c>
      <c r="O12" s="13">
        <f t="shared" si="1"/>
        <v>5.7</v>
      </c>
      <c r="P12" s="38">
        <f>(Tabel36262357891023[[#This Row],[cijfer werkwoordentoets]]+Tabel3626235789102[[#This Row],[cijfer toets 2]]+Tabel362623578910[[#This Row],[cijfer toets 1]])/3</f>
        <v>6.3</v>
      </c>
      <c r="R12" s="24">
        <v>5</v>
      </c>
      <c r="S12" s="4" t="s">
        <v>1</v>
      </c>
    </row>
    <row r="13" spans="1:20" x14ac:dyDescent="0.25">
      <c r="A13" s="6">
        <v>11</v>
      </c>
      <c r="B13" s="37">
        <v>427286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12"/>
      <c r="N13" s="12"/>
      <c r="O13" s="13"/>
      <c r="P13" s="38"/>
      <c r="R13" s="25">
        <v>6</v>
      </c>
      <c r="S13" s="4" t="s">
        <v>6</v>
      </c>
    </row>
    <row r="14" spans="1:20" x14ac:dyDescent="0.25">
      <c r="A14" s="6">
        <v>12</v>
      </c>
      <c r="B14" s="1">
        <v>427367</v>
      </c>
      <c r="C14" s="11">
        <v>0.33</v>
      </c>
      <c r="D14" s="11">
        <v>2</v>
      </c>
      <c r="E14" s="11">
        <v>1.5</v>
      </c>
      <c r="F14" s="11">
        <v>1.5</v>
      </c>
      <c r="G14" s="11">
        <v>0</v>
      </c>
      <c r="H14" s="11">
        <v>2.33</v>
      </c>
      <c r="I14" s="11">
        <v>5</v>
      </c>
      <c r="J14" s="11">
        <v>4.5</v>
      </c>
      <c r="K14" s="11">
        <v>0</v>
      </c>
      <c r="L14" s="11">
        <v>1</v>
      </c>
      <c r="M14" s="12">
        <f t="shared" si="0"/>
        <v>18.16</v>
      </c>
      <c r="N14" s="12">
        <f>$N$34-Tabel36262357891023[[#This Row],[aantal fouten]]</f>
        <v>49.84</v>
      </c>
      <c r="O14" s="13">
        <f t="shared" ref="O14:O20" si="2">ROUND(IF(($R$3&gt;=1),MIN(($R$3+(($N14*9)/$N$34)),(1+((($N14*9)/$N$34)*2)),(10-(((($N$34-$N14)*9)/$N$34)*0.5))),MAX(($R$3+(($N14*9)/$N$34)),(1+((($N14*9)/$N$34)*0.5)),(10-(((($N$34-$N14)*9)/$N$34)*2)))),1)</f>
        <v>6.6</v>
      </c>
      <c r="P14" s="38">
        <f>(Tabel36262357891023[[#This Row],[cijfer werkwoordentoets]]+Tabel3626235789102[[#This Row],[cijfer toets 2]]+Tabel362623578910[[#This Row],[cijfer toets 1]])/3</f>
        <v>6.3</v>
      </c>
      <c r="R14" s="26">
        <v>7</v>
      </c>
      <c r="S14" s="4" t="s">
        <v>7</v>
      </c>
    </row>
    <row r="15" spans="1:20" x14ac:dyDescent="0.25">
      <c r="A15" s="6">
        <v>13</v>
      </c>
      <c r="B15" s="1">
        <v>427372</v>
      </c>
      <c r="C15" s="11">
        <v>0</v>
      </c>
      <c r="D15" s="11">
        <v>3.5</v>
      </c>
      <c r="E15" s="11">
        <v>5</v>
      </c>
      <c r="F15" s="11">
        <v>1</v>
      </c>
      <c r="G15" s="11">
        <v>2</v>
      </c>
      <c r="H15" s="11">
        <v>0</v>
      </c>
      <c r="I15" s="11">
        <v>1.5</v>
      </c>
      <c r="J15" s="11">
        <v>4.5</v>
      </c>
      <c r="K15" s="11">
        <v>0</v>
      </c>
      <c r="L15" s="11">
        <v>5</v>
      </c>
      <c r="M15" s="12">
        <f t="shared" si="0"/>
        <v>22.5</v>
      </c>
      <c r="N15" s="12">
        <f>$N$34-Tabel36262357891023[[#This Row],[aantal fouten]]</f>
        <v>45.5</v>
      </c>
      <c r="O15" s="13">
        <f t="shared" si="2"/>
        <v>6</v>
      </c>
      <c r="P15" s="38">
        <f>(Tabel36262357891023[[#This Row],[cijfer werkwoordentoets]]+Tabel3626235789102[[#This Row],[cijfer toets 2]]+Tabel362623578910[[#This Row],[cijfer toets 1]])/3</f>
        <v>6.166666666666667</v>
      </c>
      <c r="R15" s="28">
        <v>10</v>
      </c>
      <c r="S15" s="4" t="s">
        <v>5</v>
      </c>
    </row>
    <row r="16" spans="1:20" x14ac:dyDescent="0.25">
      <c r="A16" s="6">
        <v>14</v>
      </c>
      <c r="B16" s="1">
        <v>427375</v>
      </c>
      <c r="C16" s="11">
        <v>0.83</v>
      </c>
      <c r="D16" s="11">
        <v>3.75</v>
      </c>
      <c r="E16" s="11">
        <v>7</v>
      </c>
      <c r="F16" s="11">
        <v>0</v>
      </c>
      <c r="G16" s="11">
        <v>2.5</v>
      </c>
      <c r="H16" s="11">
        <v>3</v>
      </c>
      <c r="I16" s="11">
        <v>8.5</v>
      </c>
      <c r="J16" s="11">
        <v>8</v>
      </c>
      <c r="K16" s="11">
        <v>0</v>
      </c>
      <c r="L16" s="11">
        <v>5.5</v>
      </c>
      <c r="M16" s="12">
        <f t="shared" si="0"/>
        <v>39.08</v>
      </c>
      <c r="N16" s="12">
        <f>$N$34-Tabel36262357891023[[#This Row],[aantal fouten]]</f>
        <v>28.92</v>
      </c>
      <c r="O16" s="13">
        <f t="shared" si="2"/>
        <v>3.8</v>
      </c>
      <c r="P16" s="38">
        <f>(Tabel36262357891023[[#This Row],[cijfer werkwoordentoets]]+Tabel3626235789102[[#This Row],[cijfer toets 2]]+Tabel362623578910[[#This Row],[cijfer toets 1]])/3</f>
        <v>4.833333333333333</v>
      </c>
    </row>
    <row r="17" spans="1:18" x14ac:dyDescent="0.25">
      <c r="A17" s="6">
        <v>15</v>
      </c>
      <c r="B17" s="1">
        <v>427381</v>
      </c>
      <c r="C17" s="30">
        <v>0</v>
      </c>
      <c r="D17" s="30">
        <v>2.5</v>
      </c>
      <c r="E17" s="30">
        <v>9</v>
      </c>
      <c r="F17" s="30">
        <v>0</v>
      </c>
      <c r="G17" s="30">
        <v>1</v>
      </c>
      <c r="H17" s="30">
        <v>0</v>
      </c>
      <c r="I17" s="30">
        <v>3</v>
      </c>
      <c r="J17" s="30">
        <v>9</v>
      </c>
      <c r="K17" s="30">
        <v>0</v>
      </c>
      <c r="L17" s="30">
        <v>12</v>
      </c>
      <c r="M17" s="12">
        <f t="shared" si="0"/>
        <v>36.5</v>
      </c>
      <c r="N17" s="12">
        <f>$N$34-Tabel36262357891023[[#This Row],[aantal fouten]]</f>
        <v>31.5</v>
      </c>
      <c r="O17" s="13">
        <f t="shared" si="2"/>
        <v>4.2</v>
      </c>
      <c r="P17" s="38">
        <f>(Tabel36262357891023[[#This Row],[cijfer werkwoordentoets]]+Tabel3626235789102[[#This Row],[cijfer toets 2]]+Tabel362623578910[[#This Row],[cijfer toets 1]])/3</f>
        <v>4.9333333333333327</v>
      </c>
      <c r="R17" s="29"/>
    </row>
    <row r="18" spans="1:18" x14ac:dyDescent="0.25">
      <c r="A18" s="6">
        <v>16</v>
      </c>
      <c r="B18" s="1">
        <v>427424</v>
      </c>
      <c r="C18" s="11">
        <v>1</v>
      </c>
      <c r="D18" s="11">
        <v>0</v>
      </c>
      <c r="E18" s="11">
        <v>0</v>
      </c>
      <c r="F18" s="11">
        <v>1</v>
      </c>
      <c r="G18" s="11">
        <v>0</v>
      </c>
      <c r="H18" s="11">
        <v>0.5</v>
      </c>
      <c r="I18" s="11">
        <v>1.5</v>
      </c>
      <c r="J18" s="11">
        <v>0.5</v>
      </c>
      <c r="K18" s="11">
        <v>0</v>
      </c>
      <c r="L18" s="11">
        <v>0.5</v>
      </c>
      <c r="M18" s="12">
        <f t="shared" si="0"/>
        <v>5</v>
      </c>
      <c r="N18" s="12">
        <f>$N$34-Tabel36262357891023[[#This Row],[aantal fouten]]</f>
        <v>63</v>
      </c>
      <c r="O18" s="13">
        <f t="shared" si="2"/>
        <v>8.6999999999999993</v>
      </c>
      <c r="P18" s="38">
        <f>(Tabel36262357891023[[#This Row],[cijfer werkwoordentoets]]+Tabel3626235789102[[#This Row],[cijfer toets 2]]+Tabel362623578910[[#This Row],[cijfer toets 1]])/3</f>
        <v>8.3666666666666671</v>
      </c>
      <c r="R18" s="29"/>
    </row>
    <row r="19" spans="1:18" x14ac:dyDescent="0.25">
      <c r="A19" s="6">
        <v>17</v>
      </c>
      <c r="B19" s="1">
        <v>427443</v>
      </c>
      <c r="C19" s="11">
        <v>0</v>
      </c>
      <c r="D19" s="11">
        <v>1.5</v>
      </c>
      <c r="E19" s="11">
        <v>2</v>
      </c>
      <c r="F19" s="11">
        <v>1.5</v>
      </c>
      <c r="G19" s="11">
        <v>3</v>
      </c>
      <c r="H19" s="11">
        <v>1</v>
      </c>
      <c r="I19" s="11">
        <v>2.5</v>
      </c>
      <c r="J19" s="11">
        <v>1</v>
      </c>
      <c r="K19" s="11">
        <v>0</v>
      </c>
      <c r="L19" s="11">
        <v>0.5</v>
      </c>
      <c r="M19" s="12">
        <f t="shared" si="0"/>
        <v>13</v>
      </c>
      <c r="N19" s="12">
        <f>$N$34-Tabel36262357891023[[#This Row],[aantal fouten]]</f>
        <v>55</v>
      </c>
      <c r="O19" s="13">
        <f t="shared" si="2"/>
        <v>7.3</v>
      </c>
      <c r="P19" s="38">
        <f>(Tabel36262357891023[[#This Row],[cijfer werkwoordentoets]]+Tabel3626235789102[[#This Row],[cijfer toets 2]]+Tabel362623578910[[#This Row],[cijfer toets 1]])/3</f>
        <v>7.1333333333333329</v>
      </c>
      <c r="R19" s="29"/>
    </row>
    <row r="20" spans="1:18" x14ac:dyDescent="0.25">
      <c r="A20" s="6">
        <v>18</v>
      </c>
      <c r="B20" s="1">
        <v>427479</v>
      </c>
      <c r="C20" s="11">
        <v>0</v>
      </c>
      <c r="D20" s="11">
        <v>1.5</v>
      </c>
      <c r="E20" s="11">
        <v>2</v>
      </c>
      <c r="F20" s="11">
        <v>0</v>
      </c>
      <c r="G20" s="11">
        <v>0</v>
      </c>
      <c r="H20" s="11">
        <v>0.5</v>
      </c>
      <c r="I20" s="11">
        <v>2.75</v>
      </c>
      <c r="J20" s="11">
        <v>0</v>
      </c>
      <c r="K20" s="11">
        <v>0</v>
      </c>
      <c r="L20" s="11">
        <v>0</v>
      </c>
      <c r="M20" s="12">
        <f t="shared" si="0"/>
        <v>6.75</v>
      </c>
      <c r="N20" s="12">
        <f>$N$34-Tabel36262357891023[[#This Row],[aantal fouten]]</f>
        <v>61.25</v>
      </c>
      <c r="O20" s="13">
        <f t="shared" si="2"/>
        <v>8.1999999999999993</v>
      </c>
      <c r="P20" s="38">
        <f>(Tabel36262357891023[[#This Row],[cijfer werkwoordentoets]]+Tabel3626235789102[[#This Row],[cijfer toets 2]]+Tabel362623578910[[#This Row],[cijfer toets 1]])/3</f>
        <v>6.7333333333333334</v>
      </c>
      <c r="R20" s="2"/>
    </row>
    <row r="21" spans="1:18" x14ac:dyDescent="0.25">
      <c r="A21" s="6">
        <v>19</v>
      </c>
      <c r="B21" s="1">
        <v>427492</v>
      </c>
      <c r="C21" s="32">
        <v>0</v>
      </c>
      <c r="D21" s="32">
        <v>3.5</v>
      </c>
      <c r="E21" s="32">
        <v>5</v>
      </c>
      <c r="F21" s="32">
        <v>2</v>
      </c>
      <c r="G21" s="32">
        <v>3</v>
      </c>
      <c r="H21" s="32">
        <v>2</v>
      </c>
      <c r="I21" s="32">
        <v>4</v>
      </c>
      <c r="J21" s="32">
        <v>5</v>
      </c>
      <c r="K21" s="32">
        <v>0</v>
      </c>
      <c r="L21" s="32">
        <v>1.75</v>
      </c>
      <c r="M21" s="12">
        <f t="shared" si="0"/>
        <v>26.25</v>
      </c>
      <c r="N21" s="12">
        <f>$N$34-Tabel36262357891023[[#This Row],[aantal fouten]]</f>
        <v>41.75</v>
      </c>
      <c r="O21" s="13">
        <f t="shared" ref="O21:O32" si="3">ROUND(IF(($R$3&gt;=1),MIN(($R$3+(($N21*9)/$N$34)),(1+((($N21*9)/$N$34)*2)),(10-(((($N$34-$N21)*9)/$N$34)*0.5))),MAX(($R$3+(($N21*9)/$N$34)),(1+((($N21*9)/$N$34)*0.5)),(10-(((($N$34-$N21)*9)/$N$34)*2)))),1)</f>
        <v>5.5</v>
      </c>
      <c r="P21" s="38">
        <f>(Tabel36262357891023[[#This Row],[cijfer werkwoordentoets]]+Tabel3626235789102[[#This Row],[cijfer toets 2]]+Tabel362623578910[[#This Row],[cijfer toets 1]])/3</f>
        <v>6.5</v>
      </c>
      <c r="R21" s="2"/>
    </row>
    <row r="22" spans="1:18" x14ac:dyDescent="0.25">
      <c r="A22" s="6">
        <v>20</v>
      </c>
      <c r="B22" s="1">
        <v>427494</v>
      </c>
      <c r="C22" s="11">
        <v>0.33</v>
      </c>
      <c r="D22" s="11">
        <v>4.75</v>
      </c>
      <c r="E22" s="11">
        <v>5.5</v>
      </c>
      <c r="F22" s="11">
        <v>0.5</v>
      </c>
      <c r="G22" s="11">
        <v>2</v>
      </c>
      <c r="H22" s="11">
        <v>0</v>
      </c>
      <c r="I22" s="11">
        <v>5</v>
      </c>
      <c r="J22" s="11">
        <v>4.5</v>
      </c>
      <c r="K22" s="11">
        <v>0</v>
      </c>
      <c r="L22" s="11">
        <v>9</v>
      </c>
      <c r="M22" s="12">
        <f t="shared" si="0"/>
        <v>31.58</v>
      </c>
      <c r="N22" s="12">
        <f>$N$34-Tabel36262357891023[[#This Row],[aantal fouten]]</f>
        <v>36.42</v>
      </c>
      <c r="O22" s="13">
        <f t="shared" si="3"/>
        <v>4.8</v>
      </c>
      <c r="P22" s="38">
        <f>(Tabel36262357891023[[#This Row],[cijfer werkwoordentoets]]+Tabel3626235789102[[#This Row],[cijfer toets 2]]+Tabel362623578910[[#This Row],[cijfer toets 1]])/3</f>
        <v>4.1000000000000005</v>
      </c>
      <c r="R22" s="2"/>
    </row>
    <row r="23" spans="1:18" x14ac:dyDescent="0.25">
      <c r="A23" s="6">
        <v>21</v>
      </c>
      <c r="B23" s="1">
        <v>427532</v>
      </c>
      <c r="C23" s="11">
        <v>0</v>
      </c>
      <c r="D23" s="11">
        <v>3.25</v>
      </c>
      <c r="E23" s="11">
        <v>3.5</v>
      </c>
      <c r="F23" s="11">
        <v>1</v>
      </c>
      <c r="G23" s="11">
        <v>0.5</v>
      </c>
      <c r="H23" s="11">
        <v>3.75</v>
      </c>
      <c r="I23" s="11">
        <v>0.5</v>
      </c>
      <c r="J23" s="11">
        <v>4.5</v>
      </c>
      <c r="K23" s="11">
        <v>0</v>
      </c>
      <c r="L23" s="11">
        <v>0.5</v>
      </c>
      <c r="M23" s="12">
        <f t="shared" si="0"/>
        <v>17.5</v>
      </c>
      <c r="N23" s="12">
        <f>$N$34-Tabel36262357891023[[#This Row],[aantal fouten]]</f>
        <v>50.5</v>
      </c>
      <c r="O23" s="13">
        <f t="shared" si="3"/>
        <v>6.7</v>
      </c>
      <c r="P23" s="38">
        <f>(Tabel36262357891023[[#This Row],[cijfer werkwoordentoets]]+Tabel3626235789102[[#This Row],[cijfer toets 2]]+Tabel362623578910[[#This Row],[cijfer toets 1]])/3</f>
        <v>5.9666666666666659</v>
      </c>
      <c r="R23" s="2"/>
    </row>
    <row r="24" spans="1:18" x14ac:dyDescent="0.25">
      <c r="A24" s="6">
        <v>22</v>
      </c>
      <c r="B24" s="1">
        <v>427539</v>
      </c>
      <c r="C24" s="11">
        <v>1</v>
      </c>
      <c r="D24" s="11">
        <v>4</v>
      </c>
      <c r="E24" s="39">
        <v>3.5</v>
      </c>
      <c r="F24" s="11">
        <v>1</v>
      </c>
      <c r="G24" s="11">
        <v>3</v>
      </c>
      <c r="H24" s="11">
        <v>2.5</v>
      </c>
      <c r="I24" s="11">
        <v>5</v>
      </c>
      <c r="J24" s="11">
        <v>6.5</v>
      </c>
      <c r="K24" s="11">
        <v>0</v>
      </c>
      <c r="L24" s="11">
        <v>4</v>
      </c>
      <c r="M24" s="12">
        <f t="shared" si="0"/>
        <v>30.5</v>
      </c>
      <c r="N24" s="12">
        <f>$N$34-Tabel36262357891023[[#This Row],[aantal fouten]]</f>
        <v>37.5</v>
      </c>
      <c r="O24" s="13">
        <f t="shared" si="3"/>
        <v>5</v>
      </c>
      <c r="P24" s="38">
        <f>(Tabel36262357891023[[#This Row],[cijfer werkwoordentoets]]+Tabel3626235789102[[#This Row],[cijfer toets 2]]+Tabel362623578910[[#This Row],[cijfer toets 1]])/3</f>
        <v>5.5333333333333341</v>
      </c>
      <c r="R24" s="2"/>
    </row>
    <row r="25" spans="1:18" x14ac:dyDescent="0.25">
      <c r="A25" s="6">
        <v>23</v>
      </c>
      <c r="B25" s="1">
        <v>427558</v>
      </c>
      <c r="C25" s="30">
        <v>0</v>
      </c>
      <c r="D25" s="30">
        <v>3.5</v>
      </c>
      <c r="E25" s="30">
        <v>8.25</v>
      </c>
      <c r="F25" s="30">
        <v>0</v>
      </c>
      <c r="G25" s="30">
        <v>0.5</v>
      </c>
      <c r="H25" s="30">
        <v>3</v>
      </c>
      <c r="I25" s="30">
        <v>12</v>
      </c>
      <c r="J25" s="30">
        <v>9</v>
      </c>
      <c r="K25" s="30">
        <v>0</v>
      </c>
      <c r="L25" s="30">
        <v>9.25</v>
      </c>
      <c r="M25" s="12">
        <f t="shared" si="0"/>
        <v>45.5</v>
      </c>
      <c r="N25" s="12">
        <f>$N$34-Tabel36262357891023[[#This Row],[aantal fouten]]</f>
        <v>22.5</v>
      </c>
      <c r="O25" s="13">
        <f t="shared" si="3"/>
        <v>3</v>
      </c>
      <c r="P25" s="38">
        <f>(Tabel36262357891023[[#This Row],[cijfer werkwoordentoets]]+Tabel3626235789102[[#This Row],[cijfer toets 2]]+Tabel362623578910[[#This Row],[cijfer toets 1]])/3</f>
        <v>3.7000000000000006</v>
      </c>
      <c r="R25" s="2"/>
    </row>
    <row r="26" spans="1:18" x14ac:dyDescent="0.25">
      <c r="A26" s="6">
        <v>24</v>
      </c>
      <c r="B26" s="1">
        <v>427599</v>
      </c>
      <c r="C26" s="11">
        <v>0</v>
      </c>
      <c r="D26" s="11">
        <v>2.25</v>
      </c>
      <c r="E26" s="11">
        <v>2</v>
      </c>
      <c r="F26" s="11">
        <v>0</v>
      </c>
      <c r="G26" s="11">
        <v>1</v>
      </c>
      <c r="H26" s="11">
        <v>0</v>
      </c>
      <c r="I26" s="11">
        <v>3.5</v>
      </c>
      <c r="J26" s="11">
        <v>5</v>
      </c>
      <c r="K26" s="11">
        <v>0</v>
      </c>
      <c r="L26" s="11">
        <v>4.5</v>
      </c>
      <c r="M26" s="12">
        <f t="shared" si="0"/>
        <v>18.25</v>
      </c>
      <c r="N26" s="12">
        <f>$N$34-Tabel36262357891023[[#This Row],[aantal fouten]]</f>
        <v>49.75</v>
      </c>
      <c r="O26" s="13">
        <f t="shared" si="3"/>
        <v>6.6</v>
      </c>
      <c r="P26" s="38">
        <f>(Tabel36262357891023[[#This Row],[cijfer werkwoordentoets]]+Tabel3626235789102[[#This Row],[cijfer toets 2]]+Tabel362623578910[[#This Row],[cijfer toets 1]])/3</f>
        <v>6.4000000000000012</v>
      </c>
      <c r="R26" s="2"/>
    </row>
    <row r="27" spans="1:18" x14ac:dyDescent="0.25">
      <c r="A27" s="6">
        <v>25</v>
      </c>
      <c r="B27" s="1">
        <v>427609</v>
      </c>
      <c r="C27" s="11">
        <v>0</v>
      </c>
      <c r="D27" s="11">
        <v>2</v>
      </c>
      <c r="E27" s="11">
        <v>4.5</v>
      </c>
      <c r="F27" s="11">
        <v>0</v>
      </c>
      <c r="G27" s="11">
        <v>3</v>
      </c>
      <c r="H27" s="11">
        <v>1</v>
      </c>
      <c r="I27" s="11">
        <v>2.5</v>
      </c>
      <c r="J27" s="11">
        <v>3.5</v>
      </c>
      <c r="K27" s="11">
        <v>0</v>
      </c>
      <c r="L27" s="11">
        <v>6</v>
      </c>
      <c r="M27" s="12">
        <f t="shared" si="0"/>
        <v>22.5</v>
      </c>
      <c r="N27" s="12">
        <f>$N$34-Tabel36262357891023[[#This Row],[aantal fouten]]</f>
        <v>45.5</v>
      </c>
      <c r="O27" s="13">
        <f t="shared" si="3"/>
        <v>6</v>
      </c>
      <c r="P27" s="38">
        <f>(Tabel36262357891023[[#This Row],[cijfer werkwoordentoets]]+Tabel3626235789102[[#This Row],[cijfer toets 2]]+Tabel362623578910[[#This Row],[cijfer toets 1]])/3</f>
        <v>6.5666666666666664</v>
      </c>
      <c r="R27" s="2"/>
    </row>
    <row r="28" spans="1:18" x14ac:dyDescent="0.25">
      <c r="A28" s="6">
        <v>26</v>
      </c>
      <c r="B28" s="1">
        <v>427612</v>
      </c>
      <c r="C28" s="11">
        <v>0</v>
      </c>
      <c r="D28" s="11">
        <v>0</v>
      </c>
      <c r="E28" s="11">
        <v>0.5</v>
      </c>
      <c r="F28" s="11">
        <v>0</v>
      </c>
      <c r="G28" s="11">
        <v>0</v>
      </c>
      <c r="H28" s="11">
        <v>2</v>
      </c>
      <c r="I28" s="11">
        <v>1</v>
      </c>
      <c r="J28" s="11">
        <v>0.5</v>
      </c>
      <c r="K28" s="11">
        <v>0</v>
      </c>
      <c r="L28" s="11">
        <v>0</v>
      </c>
      <c r="M28" s="12">
        <f t="shared" si="0"/>
        <v>4</v>
      </c>
      <c r="N28" s="12">
        <f>$N$34-Tabel36262357891023[[#This Row],[aantal fouten]]</f>
        <v>64</v>
      </c>
      <c r="O28" s="13">
        <f t="shared" si="3"/>
        <v>8.9</v>
      </c>
      <c r="P28" s="38">
        <f>(Tabel36262357891023[[#This Row],[cijfer werkwoordentoets]]+Tabel3626235789102[[#This Row],[cijfer toets 2]]+Tabel362623578910[[#This Row],[cijfer toets 1]])/3</f>
        <v>8.2333333333333325</v>
      </c>
      <c r="R28" s="2"/>
    </row>
    <row r="29" spans="1:18" x14ac:dyDescent="0.25">
      <c r="A29" s="6">
        <v>27</v>
      </c>
      <c r="B29" s="1">
        <v>427949</v>
      </c>
      <c r="C29" s="11">
        <v>0</v>
      </c>
      <c r="D29" s="11">
        <v>1</v>
      </c>
      <c r="E29" s="11">
        <v>4</v>
      </c>
      <c r="F29" s="11">
        <v>0</v>
      </c>
      <c r="G29" s="11">
        <v>0.5</v>
      </c>
      <c r="H29" s="11">
        <v>1.5</v>
      </c>
      <c r="I29" s="11">
        <v>4</v>
      </c>
      <c r="J29" s="11">
        <v>5</v>
      </c>
      <c r="K29" s="11">
        <v>0</v>
      </c>
      <c r="L29" s="11">
        <v>3.5</v>
      </c>
      <c r="M29" s="12">
        <f t="shared" si="0"/>
        <v>19.5</v>
      </c>
      <c r="N29" s="12">
        <f>$N$34-Tabel36262357891023[[#This Row],[aantal fouten]]</f>
        <v>48.5</v>
      </c>
      <c r="O29" s="13">
        <f t="shared" si="3"/>
        <v>6.4</v>
      </c>
      <c r="P29" s="38">
        <f>(Tabel36262357891023[[#This Row],[cijfer werkwoordentoets]]+Tabel3626235789102[[#This Row],[cijfer toets 2]]+Tabel362623578910[[#This Row],[cijfer toets 1]])/3</f>
        <v>6.3999999999999995</v>
      </c>
      <c r="R29" s="2"/>
    </row>
    <row r="30" spans="1:18" x14ac:dyDescent="0.25">
      <c r="A30" s="6">
        <v>28</v>
      </c>
      <c r="B30" s="1">
        <v>427966</v>
      </c>
      <c r="C30" s="36">
        <v>0</v>
      </c>
      <c r="D30" s="36">
        <v>2.5</v>
      </c>
      <c r="E30" s="36">
        <v>4</v>
      </c>
      <c r="F30" s="36">
        <v>0</v>
      </c>
      <c r="G30" s="36">
        <v>0</v>
      </c>
      <c r="H30" s="36">
        <v>0</v>
      </c>
      <c r="I30" s="36">
        <v>3.5</v>
      </c>
      <c r="J30" s="36">
        <v>3</v>
      </c>
      <c r="K30" s="36">
        <v>0</v>
      </c>
      <c r="L30" s="36">
        <v>2</v>
      </c>
      <c r="M30" s="12">
        <f t="shared" si="0"/>
        <v>15</v>
      </c>
      <c r="N30" s="12">
        <f>$N$34-Tabel36262357891023[[#This Row],[aantal fouten]]</f>
        <v>53</v>
      </c>
      <c r="O30" s="13">
        <f t="shared" si="3"/>
        <v>7</v>
      </c>
      <c r="P30" s="38">
        <f>(Tabel36262357891023[[#This Row],[cijfer werkwoordentoets]]+Tabel3626235789102[[#This Row],[cijfer toets 2]]+Tabel362623578910[[#This Row],[cijfer toets 1]])/3</f>
        <v>6.1000000000000005</v>
      </c>
      <c r="R30" s="2"/>
    </row>
    <row r="31" spans="1:18" x14ac:dyDescent="0.25">
      <c r="A31" s="6">
        <v>29</v>
      </c>
      <c r="B31" s="1">
        <v>427968</v>
      </c>
      <c r="C31" s="11">
        <v>0.83</v>
      </c>
      <c r="D31" s="11">
        <v>3.75</v>
      </c>
      <c r="E31" s="11">
        <v>2.5</v>
      </c>
      <c r="F31" s="11">
        <v>1</v>
      </c>
      <c r="G31" s="11">
        <v>1.5</v>
      </c>
      <c r="H31" s="11">
        <v>0.33</v>
      </c>
      <c r="I31" s="11">
        <v>5</v>
      </c>
      <c r="J31" s="11">
        <v>2</v>
      </c>
      <c r="K31" s="11">
        <v>0</v>
      </c>
      <c r="L31" s="11">
        <v>1</v>
      </c>
      <c r="M31" s="12">
        <f t="shared" si="0"/>
        <v>17.91</v>
      </c>
      <c r="N31" s="12">
        <f>$N$34-Tabel36262357891023[[#This Row],[aantal fouten]]</f>
        <v>50.09</v>
      </c>
      <c r="O31" s="13">
        <f t="shared" si="3"/>
        <v>6.6</v>
      </c>
      <c r="P31" s="38">
        <f>(Tabel36262357891023[[#This Row],[cijfer werkwoordentoets]]+Tabel3626235789102[[#This Row],[cijfer toets 2]]+Tabel362623578910[[#This Row],[cijfer toets 1]])/3</f>
        <v>5.7666666666666666</v>
      </c>
      <c r="R31" s="2"/>
    </row>
    <row r="32" spans="1:18" x14ac:dyDescent="0.25">
      <c r="A32" s="6">
        <v>30</v>
      </c>
      <c r="B32" s="1">
        <v>431171</v>
      </c>
      <c r="C32" s="11">
        <v>0</v>
      </c>
      <c r="D32" s="11">
        <v>4.25</v>
      </c>
      <c r="E32" s="11">
        <v>7</v>
      </c>
      <c r="F32" s="11">
        <v>1.5</v>
      </c>
      <c r="G32" s="11">
        <v>0.5</v>
      </c>
      <c r="H32" s="11">
        <v>3.75</v>
      </c>
      <c r="I32" s="11">
        <v>7.5</v>
      </c>
      <c r="J32" s="11">
        <v>6</v>
      </c>
      <c r="K32" s="11">
        <v>0</v>
      </c>
      <c r="L32" s="11">
        <v>3.5</v>
      </c>
      <c r="M32" s="12">
        <f t="shared" si="0"/>
        <v>34</v>
      </c>
      <c r="N32" s="12">
        <f>$N$34-Tabel36262357891023[[#This Row],[aantal fouten]]</f>
        <v>34</v>
      </c>
      <c r="O32" s="13">
        <f t="shared" si="3"/>
        <v>4.5</v>
      </c>
      <c r="P32" s="38">
        <f>(Tabel36262357891023[[#This Row],[cijfer werkwoordentoets]]+Tabel3626235789102[[#This Row],[cijfer toets 2]]+Tabel362623578910[[#This Row],[cijfer toets 1]])/3</f>
        <v>4.2333333333333334</v>
      </c>
      <c r="R32" s="2"/>
    </row>
    <row r="33" spans="2:18" x14ac:dyDescent="0.25">
      <c r="B33" s="16" t="s">
        <v>12</v>
      </c>
      <c r="C33" s="12">
        <f t="shared" ref="C33:P33" si="4">AVERAGE(C3:C32)</f>
        <v>0.31517241379310346</v>
      </c>
      <c r="D33" s="12">
        <f t="shared" si="4"/>
        <v>3</v>
      </c>
      <c r="E33" s="12">
        <f t="shared" si="4"/>
        <v>4.4396551724137927</v>
      </c>
      <c r="F33" s="12">
        <f t="shared" si="4"/>
        <v>0.72413793103448276</v>
      </c>
      <c r="G33" s="12">
        <f t="shared" si="4"/>
        <v>1.5</v>
      </c>
      <c r="H33" s="12">
        <f t="shared" si="4"/>
        <v>1.7237931034482756</v>
      </c>
      <c r="I33" s="12">
        <f t="shared" si="4"/>
        <v>4.2327586206896548</v>
      </c>
      <c r="J33" s="12">
        <f t="shared" si="4"/>
        <v>4.5172413793103452</v>
      </c>
      <c r="K33" s="12">
        <f t="shared" si="4"/>
        <v>0</v>
      </c>
      <c r="L33" s="12">
        <f t="shared" si="4"/>
        <v>3.3620689655172415</v>
      </c>
      <c r="M33" s="12">
        <f t="shared" si="4"/>
        <v>23.814827586206896</v>
      </c>
      <c r="N33" s="12">
        <f t="shared" si="4"/>
        <v>44.185172413793097</v>
      </c>
      <c r="O33" s="12">
        <f t="shared" si="4"/>
        <v>5.8862068965517249</v>
      </c>
      <c r="P33" s="12">
        <f t="shared" si="4"/>
        <v>5.7712643678160909</v>
      </c>
      <c r="Q33" s="2"/>
    </row>
    <row r="34" spans="2:18" x14ac:dyDescent="0.25">
      <c r="B34" s="16" t="s">
        <v>11</v>
      </c>
      <c r="C34" s="34">
        <v>4</v>
      </c>
      <c r="D34" s="34">
        <v>12</v>
      </c>
      <c r="E34" s="34">
        <v>9</v>
      </c>
      <c r="F34" s="34">
        <v>2</v>
      </c>
      <c r="G34" s="34">
        <v>3</v>
      </c>
      <c r="H34" s="34">
        <v>4</v>
      </c>
      <c r="I34" s="34">
        <v>12</v>
      </c>
      <c r="J34" s="34">
        <v>9</v>
      </c>
      <c r="K34" s="34">
        <v>1</v>
      </c>
      <c r="L34" s="34">
        <v>12</v>
      </c>
      <c r="M34" s="2">
        <f>SUM(C34:L34)</f>
        <v>68</v>
      </c>
      <c r="N34" s="2">
        <f>SUM(C34:L34)</f>
        <v>68</v>
      </c>
      <c r="O34" s="2">
        <v>10</v>
      </c>
      <c r="P34" s="2">
        <v>10</v>
      </c>
    </row>
    <row r="35" spans="2:18" x14ac:dyDescent="0.25">
      <c r="C35" s="31">
        <f>C34/3</f>
        <v>1.3333333333333333</v>
      </c>
      <c r="D35" s="31">
        <f t="shared" ref="D35:L35" si="5">D34/3</f>
        <v>4</v>
      </c>
      <c r="E35" s="31">
        <f t="shared" si="5"/>
        <v>3</v>
      </c>
      <c r="F35" s="31">
        <f t="shared" si="5"/>
        <v>0.66666666666666663</v>
      </c>
      <c r="G35" s="31">
        <f t="shared" si="5"/>
        <v>1</v>
      </c>
      <c r="H35" s="31">
        <f t="shared" si="5"/>
        <v>1.3333333333333333</v>
      </c>
      <c r="I35" s="31">
        <f t="shared" si="5"/>
        <v>4</v>
      </c>
      <c r="J35" s="31">
        <f t="shared" si="5"/>
        <v>3</v>
      </c>
      <c r="K35" s="31">
        <f t="shared" si="5"/>
        <v>0.33333333333333331</v>
      </c>
      <c r="L35" s="31">
        <f t="shared" si="5"/>
        <v>4</v>
      </c>
      <c r="Q35" s="19"/>
    </row>
    <row r="36" spans="2:18" x14ac:dyDescent="0.25">
      <c r="Q36" s="21"/>
    </row>
    <row r="37" spans="2:18" x14ac:dyDescent="0.25">
      <c r="Q37" s="22"/>
    </row>
    <row r="38" spans="2:18" x14ac:dyDescent="0.25">
      <c r="Q38" s="23"/>
    </row>
    <row r="39" spans="2:18" x14ac:dyDescent="0.25">
      <c r="Q39" s="24"/>
    </row>
    <row r="40" spans="2:18" x14ac:dyDescent="0.25">
      <c r="Q40" s="25"/>
    </row>
    <row r="41" spans="2:18" x14ac:dyDescent="0.25">
      <c r="Q41" s="26"/>
    </row>
    <row r="42" spans="2:18" x14ac:dyDescent="0.25">
      <c r="Q42" s="27"/>
    </row>
    <row r="43" spans="2:18" x14ac:dyDescent="0.25">
      <c r="Q43" s="28"/>
    </row>
    <row r="44" spans="2:18" x14ac:dyDescent="0.25">
      <c r="Q44" s="29"/>
    </row>
    <row r="45" spans="2:18" x14ac:dyDescent="0.25">
      <c r="R45" s="2"/>
    </row>
  </sheetData>
  <conditionalFormatting sqref="R6:R9 R17:R19 R11:R15">
    <cfRule type="colorScale" priority="18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19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Q35:Q44">
    <cfRule type="colorScale" priority="20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21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C3:C32">
    <cfRule type="colorScale" priority="16">
      <colorScale>
        <cfvo type="num" val="0"/>
        <cfvo type="num" val="$C$35"/>
        <cfvo type="num" val="$C$34"/>
        <color rgb="FF00B050"/>
        <color rgb="FFFFFF00"/>
        <color rgb="FFFF0000"/>
      </colorScale>
    </cfRule>
    <cfRule type="colorScale" priority="17">
      <colorScale>
        <cfvo type="num" val="0"/>
        <cfvo type="num" val="$C$35"/>
        <cfvo type="num" val="$C$34"/>
        <color rgb="FF00B050"/>
        <color rgb="FFFFFF00"/>
        <color rgb="FFFF0000"/>
      </colorScale>
    </cfRule>
    <cfRule type="colorScale" priority="22">
      <colorScale>
        <cfvo type="num" val="0"/>
        <cfvo type="percent" val="33.299999999999997"/>
        <cfvo type="num" val="6"/>
        <color rgb="FF00B050"/>
        <color rgb="FFFFFF00"/>
        <color rgb="FFFF0000"/>
      </colorScale>
    </cfRule>
  </conditionalFormatting>
  <conditionalFormatting sqref="D3:D32">
    <cfRule type="colorScale" priority="9">
      <colorScale>
        <cfvo type="num" val="0"/>
        <cfvo type="num" val="$D$35"/>
        <cfvo type="num" val="$D$34"/>
        <color rgb="FF00B050"/>
        <color rgb="FFFFFF00"/>
        <color rgb="FFFF0000"/>
      </colorScale>
    </cfRule>
    <cfRule type="colorScale" priority="15">
      <colorScale>
        <cfvo type="num" val="0"/>
        <cfvo type="num" val="$D$35"/>
        <cfvo type="num" val="$D$34"/>
        <color rgb="FF00B050"/>
        <color rgb="FFFFFF00"/>
        <color rgb="FFFF0000"/>
      </colorScale>
    </cfRule>
    <cfRule type="colorScale" priority="23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K3:K32">
    <cfRule type="colorScale" priority="2">
      <colorScale>
        <cfvo type="num" val="0"/>
        <cfvo type="num" val="$K$35"/>
        <cfvo type="num" val="$K$34"/>
        <color rgb="FF00B050"/>
        <color rgb="FFFFFF00"/>
        <color rgb="FFFF0000"/>
      </colorScale>
    </cfRule>
    <cfRule type="colorScale" priority="12">
      <colorScale>
        <cfvo type="num" val="0"/>
        <cfvo type="num" val="$K$35"/>
        <cfvo type="num" val="$K$34"/>
        <color rgb="FF00B050"/>
        <color rgb="FFFFFF00"/>
        <color rgb="FFFF0000"/>
      </colorScale>
    </cfRule>
    <cfRule type="colorScale" priority="24">
      <colorScale>
        <cfvo type="num" val="0"/>
        <cfvo type="percent" val="33.299999999999997"/>
        <cfvo type="num" val="9"/>
        <color rgb="FF00B050"/>
        <color rgb="FFFFFF00"/>
        <color rgb="FFFF0000"/>
      </colorScale>
    </cfRule>
    <cfRule type="colorScale" priority="25">
      <colorScale>
        <cfvo type="num" val="0"/>
        <cfvo type="percent" val="33.299999999999997"/>
        <cfvo type="num" val="9.5"/>
        <color rgb="FF00B050"/>
        <color rgb="FFFFFF00"/>
        <color rgb="FFFF0000"/>
      </colorScale>
    </cfRule>
    <cfRule type="colorScale" priority="26">
      <colorScale>
        <cfvo type="num" val="0"/>
        <cfvo type="percent" val="33.299999999999997"/>
        <cfvo type="num" val="&quot;9.5&quot;"/>
        <color rgb="FF00B050"/>
        <color rgb="FFFFFF00"/>
        <color rgb="FFFF0000"/>
      </colorScale>
    </cfRule>
  </conditionalFormatting>
  <conditionalFormatting sqref="L3:L32">
    <cfRule type="colorScale" priority="1">
      <colorScale>
        <cfvo type="num" val="0"/>
        <cfvo type="num" val="$L$35"/>
        <cfvo type="num" val="$L$34"/>
        <color rgb="FF00B050"/>
        <color rgb="FFFFFF00"/>
        <color rgb="FFFF0000"/>
      </colorScale>
    </cfRule>
    <cfRule type="colorScale" priority="11">
      <colorScale>
        <cfvo type="num" val="0"/>
        <cfvo type="num" val="$L$35"/>
        <cfvo type="num" val="$L$34"/>
        <color rgb="FF00B050"/>
        <color rgb="FFFFFF00"/>
        <color rgb="FFFF0000"/>
      </colorScale>
    </cfRule>
    <cfRule type="colorScale" priority="27">
      <colorScale>
        <cfvo type="num" val="0"/>
        <cfvo type="percent" val="33.299999999999997"/>
        <cfvo type="num" val="8"/>
        <color rgb="FF00B050"/>
        <color rgb="FFFFFF00"/>
        <color rgb="FFFF0000"/>
      </colorScale>
    </cfRule>
  </conditionalFormatting>
  <conditionalFormatting sqref="E3:J32">
    <cfRule type="colorScale" priority="13">
      <colorScale>
        <cfvo type="num" val="0"/>
        <cfvo type="num" val="$D$35"/>
        <cfvo type="num" val="$D$34"/>
        <color rgb="FF00B050"/>
        <color rgb="FFFFFF00"/>
        <color rgb="FFFF0000"/>
      </colorScale>
    </cfRule>
    <cfRule type="colorScale" priority="14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C3:E32">
    <cfRule type="colorScale" priority="28">
      <colorScale>
        <cfvo type="num" val="0"/>
        <cfvo type="num" val="$C$35"/>
        <cfvo type="num" val="$C$34"/>
        <color rgb="FF00B050"/>
        <color rgb="FFFFFF00"/>
        <color rgb="FFFF0000"/>
      </colorScale>
    </cfRule>
  </conditionalFormatting>
  <conditionalFormatting sqref="D3:D32">
    <cfRule type="colorScale" priority="29">
      <colorScale>
        <cfvo type="num" val="0"/>
        <cfvo type="num" val="$D$35"/>
        <cfvo type="num" val="$D$34"/>
        <color rgb="FF00B050"/>
        <color rgb="FFFFFF00"/>
        <color rgb="FFFF0000"/>
      </colorScale>
    </cfRule>
  </conditionalFormatting>
  <conditionalFormatting sqref="F3:J32">
    <cfRule type="colorScale" priority="30">
      <colorScale>
        <cfvo type="num" val="0"/>
        <cfvo type="num" val="$F$35"/>
        <cfvo type="num" val="$F$34"/>
        <color rgb="FF00B050"/>
        <color rgb="FFFFFF00"/>
        <color rgb="FFFF0000"/>
      </colorScale>
    </cfRule>
  </conditionalFormatting>
  <conditionalFormatting sqref="K9:K32">
    <cfRule type="colorScale" priority="31">
      <colorScale>
        <cfvo type="num" val="0"/>
        <cfvo type="num" val="$K$35"/>
        <cfvo type="num" val="$K$34"/>
        <color rgb="FF00B050"/>
        <color rgb="FFFFFF00"/>
        <color rgb="FFFF0000"/>
      </colorScale>
    </cfRule>
  </conditionalFormatting>
  <conditionalFormatting sqref="L9:L32">
    <cfRule type="colorScale" priority="32">
      <colorScale>
        <cfvo type="num" val="0"/>
        <cfvo type="num" val="$L$35"/>
        <cfvo type="num" val="$L$34"/>
        <color rgb="FF00B050"/>
        <color rgb="FFFFFF00"/>
        <color rgb="FFFF0000"/>
      </colorScale>
    </cfRule>
  </conditionalFormatting>
  <conditionalFormatting sqref="C3:C31">
    <cfRule type="colorScale" priority="10">
      <colorScale>
        <cfvo type="num" val="0"/>
        <cfvo type="num" val="$C$35"/>
        <cfvo type="num" val="$C$34"/>
        <color rgb="FF00B050"/>
        <color rgb="FFFFFF00"/>
        <color rgb="FFFF0000"/>
      </colorScale>
    </cfRule>
  </conditionalFormatting>
  <conditionalFormatting sqref="E3:E32">
    <cfRule type="colorScale" priority="8">
      <colorScale>
        <cfvo type="num" val="0"/>
        <cfvo type="num" val="$E$35"/>
        <cfvo type="num" val="$E$34"/>
        <color rgb="FF00B050"/>
        <color rgb="FFFFFF00"/>
        <color rgb="FFFF0000"/>
      </colorScale>
    </cfRule>
  </conditionalFormatting>
  <conditionalFormatting sqref="F3:F32">
    <cfRule type="colorScale" priority="7">
      <colorScale>
        <cfvo type="num" val="0"/>
        <cfvo type="num" val="$F$35"/>
        <cfvo type="num" val="$F$34"/>
        <color rgb="FF00B050"/>
        <color rgb="FFFFFF00"/>
        <color rgb="FFFF0000"/>
      </colorScale>
    </cfRule>
  </conditionalFormatting>
  <conditionalFormatting sqref="G3:G32">
    <cfRule type="colorScale" priority="6">
      <colorScale>
        <cfvo type="num" val="0"/>
        <cfvo type="num" val="$G$35"/>
        <cfvo type="num" val="$G$34"/>
        <color rgb="FF00B050"/>
        <color rgb="FFFFFF00"/>
        <color rgb="FFFF0000"/>
      </colorScale>
    </cfRule>
  </conditionalFormatting>
  <conditionalFormatting sqref="H3:H32">
    <cfRule type="colorScale" priority="5">
      <colorScale>
        <cfvo type="num" val="0"/>
        <cfvo type="num" val="$H$35"/>
        <cfvo type="num" val="$H$34"/>
        <color rgb="FF00B050"/>
        <color rgb="FFFFFF00"/>
        <color rgb="FFFF0000"/>
      </colorScale>
    </cfRule>
  </conditionalFormatting>
  <conditionalFormatting sqref="I3:I32">
    <cfRule type="colorScale" priority="4">
      <colorScale>
        <cfvo type="num" val="0"/>
        <cfvo type="num" val="$I$35"/>
        <cfvo type="num" val="$I$34"/>
        <color rgb="FF00B050"/>
        <color rgb="FFFFFF00"/>
        <color rgb="FFFF0000"/>
      </colorScale>
    </cfRule>
  </conditionalFormatting>
  <conditionalFormatting sqref="J3:J32">
    <cfRule type="colorScale" priority="3">
      <colorScale>
        <cfvo type="num" val="0"/>
        <cfvo type="num" val="$J$35"/>
        <cfvo type="num" val="$J$34"/>
        <color rgb="FF00B050"/>
        <color rgb="FFFFFF00"/>
        <color rgb="FFFF0000"/>
      </colorScale>
    </cfRule>
  </conditionalFormatting>
  <pageMargins left="0.7" right="0.7" top="0.75" bottom="0.75" header="0.3" footer="0.3"/>
  <pageSetup paperSize="9" scale="7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5"/>
  <sheetViews>
    <sheetView zoomScaleNormal="100" workbookViewId="0">
      <pane ySplit="2" topLeftCell="A3" activePane="bottomLeft" state="frozen"/>
      <selection pane="bottomLeft"/>
    </sheetView>
  </sheetViews>
  <sheetFormatPr defaultColWidth="9.140625" defaultRowHeight="15" x14ac:dyDescent="0.25"/>
  <cols>
    <col min="1" max="1" width="6.5703125" style="2" bestFit="1" customWidth="1"/>
    <col min="2" max="2" width="15.42578125" style="2" customWidth="1"/>
    <col min="3" max="10" width="8.7109375" style="4" customWidth="1"/>
    <col min="11" max="13" width="8.7109375" style="2" customWidth="1"/>
    <col min="14" max="14" width="10.85546875" style="5" customWidth="1"/>
    <col min="15" max="15" width="20.7109375" style="4" customWidth="1"/>
    <col min="16" max="16" width="3.5703125" style="4" hidden="1" customWidth="1"/>
    <col min="17" max="17" width="3.5703125" style="4" bestFit="1" customWidth="1"/>
    <col min="18" max="16384" width="9.140625" style="4"/>
  </cols>
  <sheetData>
    <row r="1" spans="1:19" ht="15.75" x14ac:dyDescent="0.25">
      <c r="C1" s="3" t="s">
        <v>27</v>
      </c>
      <c r="D1" s="3"/>
    </row>
    <row r="2" spans="1:19" s="10" customFormat="1" ht="148.5" customHeight="1" x14ac:dyDescent="0.25">
      <c r="A2" s="34" t="s">
        <v>26</v>
      </c>
      <c r="B2" s="44" t="s">
        <v>10</v>
      </c>
      <c r="C2" s="7" t="s">
        <v>17</v>
      </c>
      <c r="D2" s="7" t="s">
        <v>24</v>
      </c>
      <c r="E2" s="7" t="s">
        <v>18</v>
      </c>
      <c r="F2" s="7" t="s">
        <v>28</v>
      </c>
      <c r="G2" s="7" t="s">
        <v>33</v>
      </c>
      <c r="H2" s="7" t="s">
        <v>29</v>
      </c>
      <c r="I2" s="7" t="s">
        <v>30</v>
      </c>
      <c r="J2" s="7" t="s">
        <v>19</v>
      </c>
      <c r="K2" s="8" t="s">
        <v>9</v>
      </c>
      <c r="L2" s="8" t="s">
        <v>14</v>
      </c>
      <c r="M2" s="8" t="s">
        <v>31</v>
      </c>
      <c r="N2" s="41" t="s">
        <v>34</v>
      </c>
      <c r="O2" s="9"/>
    </row>
    <row r="3" spans="1:19" x14ac:dyDescent="0.25">
      <c r="A3" s="6">
        <v>1</v>
      </c>
      <c r="B3" s="1">
        <v>424168</v>
      </c>
      <c r="C3" s="11">
        <v>2</v>
      </c>
      <c r="D3" s="11">
        <v>4</v>
      </c>
      <c r="E3" s="11">
        <v>6</v>
      </c>
      <c r="F3" s="11">
        <v>5</v>
      </c>
      <c r="G3" s="11">
        <v>5</v>
      </c>
      <c r="H3" s="11">
        <v>2</v>
      </c>
      <c r="I3" s="11">
        <v>8.5</v>
      </c>
      <c r="J3" s="11">
        <v>5</v>
      </c>
      <c r="K3" s="12">
        <f t="shared" ref="K3:K32" si="0">SUM(C3:J3)</f>
        <v>37.5</v>
      </c>
      <c r="L3" s="12">
        <f>$L$34-Tabel3626235789102[[#This Row],[aantal fouten]]</f>
        <v>10.5</v>
      </c>
      <c r="M3" s="13">
        <f>ROUND(IF(($Q$3&gt;=1),MIN(($Q$3+(($L3*9)/$L$34)),(1+((($L3*9)/$L$34)*2)),(10-(((($L$34-$L3)*9)/$L$34)*0.5))),MAX(($Q$3+(($L3*9)/$L$34)),(1+((($L3*9)/$L$34)*0.5)),(10-(((($L$34-$L3)*9)/$L$34)*2)))),1)</f>
        <v>2.8</v>
      </c>
      <c r="N3" s="38">
        <f>(Tabel3626235789102[[#This Row],[cijfer toets 2]]+Tabel362623578910[[#This Row],[cijfer toets 1]])/2</f>
        <v>4.1500000000000004</v>
      </c>
      <c r="O3" s="14" t="s">
        <v>13</v>
      </c>
      <c r="Q3" s="12">
        <v>0.8</v>
      </c>
      <c r="R3" s="15"/>
    </row>
    <row r="4" spans="1:19" x14ac:dyDescent="0.25">
      <c r="A4" s="6">
        <v>2</v>
      </c>
      <c r="B4" s="1">
        <v>424374</v>
      </c>
      <c r="C4" s="11">
        <v>1</v>
      </c>
      <c r="D4" s="11">
        <v>4</v>
      </c>
      <c r="E4" s="11">
        <v>5.25</v>
      </c>
      <c r="F4" s="11">
        <v>5</v>
      </c>
      <c r="G4" s="11">
        <v>5</v>
      </c>
      <c r="H4" s="11">
        <v>3</v>
      </c>
      <c r="I4" s="11">
        <v>7.25</v>
      </c>
      <c r="J4" s="11">
        <v>3</v>
      </c>
      <c r="K4" s="12">
        <f t="shared" si="0"/>
        <v>33.5</v>
      </c>
      <c r="L4" s="12">
        <f>$L$34-Tabel3626235789102[[#This Row],[aantal fouten]]</f>
        <v>14.5</v>
      </c>
      <c r="M4" s="13">
        <f>ROUND(IF(($Q$3&gt;=1),MIN(($Q$3+(($L4*9)/$L$34)),(1+((($L4*9)/$L$34)*2)),(10-(((($L$34-$L4)*9)/$L$34)*0.5))),MAX(($Q$3+(($L4*9)/$L$34)),(1+((($L4*9)/$L$34)*0.5)),(10-(((($L$34-$L4)*9)/$L$34)*2)))),1)</f>
        <v>3.5</v>
      </c>
      <c r="N4" s="38">
        <f>(Tabel3626235789102[[#This Row],[cijfer toets 2]]+Tabel362623578910[[#This Row],[cijfer toets 1]])/2</f>
        <v>4.3</v>
      </c>
      <c r="O4" s="13"/>
    </row>
    <row r="5" spans="1:19" x14ac:dyDescent="0.25">
      <c r="A5" s="6">
        <v>3</v>
      </c>
      <c r="B5" s="1">
        <v>424685</v>
      </c>
      <c r="C5" s="11"/>
      <c r="D5" s="39">
        <v>3</v>
      </c>
      <c r="E5" s="39">
        <v>2.5</v>
      </c>
      <c r="F5" s="39">
        <v>4.5</v>
      </c>
      <c r="G5" s="39">
        <v>3</v>
      </c>
      <c r="H5" s="39">
        <v>3.5</v>
      </c>
      <c r="I5" s="39">
        <v>2</v>
      </c>
      <c r="J5" s="39">
        <v>3</v>
      </c>
      <c r="K5" s="12">
        <f t="shared" si="0"/>
        <v>21.5</v>
      </c>
      <c r="L5" s="12">
        <f>$L$34-Tabel3626235789102[[#This Row],[aantal fouten]]</f>
        <v>26.5</v>
      </c>
      <c r="M5" s="13">
        <v>5</v>
      </c>
      <c r="N5" s="38">
        <f>(Tabel3626235789102[[#This Row],[cijfer toets 2]]+Tabel362623578910[[#This Row],[cijfer toets 1]])/2</f>
        <v>5.35</v>
      </c>
      <c r="O5" s="40" t="s">
        <v>32</v>
      </c>
      <c r="P5" s="16"/>
    </row>
    <row r="6" spans="1:19" x14ac:dyDescent="0.25">
      <c r="A6" s="6">
        <v>4</v>
      </c>
      <c r="B6" s="1">
        <v>424884</v>
      </c>
      <c r="C6" s="11">
        <v>2</v>
      </c>
      <c r="D6" s="11">
        <v>4</v>
      </c>
      <c r="E6" s="11">
        <v>5.66</v>
      </c>
      <c r="F6" s="11">
        <v>3.5</v>
      </c>
      <c r="G6" s="11">
        <v>4</v>
      </c>
      <c r="H6" s="11">
        <v>2</v>
      </c>
      <c r="I6" s="11">
        <v>3.25</v>
      </c>
      <c r="J6" s="11">
        <v>2</v>
      </c>
      <c r="K6" s="12">
        <f t="shared" si="0"/>
        <v>26.41</v>
      </c>
      <c r="L6" s="12">
        <f>$L$34-Tabel3626235789102[[#This Row],[aantal fouten]]</f>
        <v>21.59</v>
      </c>
      <c r="M6" s="13">
        <f>ROUND(IF(($Q$3&gt;=1),MIN(($Q$3+(($L6*9)/$L$34)),(1+((($L6*9)/$L$34)*2)),(10-(((($L$34-$L6)*9)/$L$34)*0.5))),MAX(($Q$3+(($L6*9)/$L$34)),(1+((($L6*9)/$L$34)*0.5)),(10-(((($L$34-$L6)*9)/$L$34)*2)))),1)</f>
        <v>4.8</v>
      </c>
      <c r="N6" s="38">
        <f>(Tabel3626235789102[[#This Row],[cijfer toets 2]]+Tabel362623578910[[#This Row],[cijfer toets 1]])/2</f>
        <v>4.8</v>
      </c>
      <c r="O6" s="17"/>
      <c r="Q6" s="18">
        <v>0</v>
      </c>
      <c r="R6" s="4" t="s">
        <v>21</v>
      </c>
    </row>
    <row r="7" spans="1:19" x14ac:dyDescent="0.25">
      <c r="A7" s="6">
        <v>5</v>
      </c>
      <c r="B7" s="1">
        <v>424934</v>
      </c>
      <c r="C7" s="11">
        <v>1</v>
      </c>
      <c r="D7" s="11">
        <v>2</v>
      </c>
      <c r="E7" s="11">
        <v>2.33</v>
      </c>
      <c r="F7" s="11">
        <v>0.5</v>
      </c>
      <c r="G7" s="11">
        <v>2</v>
      </c>
      <c r="H7" s="11">
        <v>2</v>
      </c>
      <c r="I7" s="11">
        <v>3.5</v>
      </c>
      <c r="J7" s="11">
        <v>2</v>
      </c>
      <c r="K7" s="12">
        <f t="shared" si="0"/>
        <v>15.33</v>
      </c>
      <c r="L7" s="12">
        <f>$L$34-Tabel3626235789102[[#This Row],[aantal fouten]]</f>
        <v>32.67</v>
      </c>
      <c r="M7" s="13">
        <f>ROUND(IF(($Q$3&gt;=1),MIN(($Q$3+(($L7*9)/$L$34)),(1+((($L7*9)/$L$34)*2)),(10-(((($L$34-$L7)*9)/$L$34)*0.5))),MAX(($Q$3+(($L7*9)/$L$34)),(1+((($L7*9)/$L$34)*0.5)),(10-(((($L$34-$L7)*9)/$L$34)*2)))),1)</f>
        <v>6.9</v>
      </c>
      <c r="N7" s="38">
        <f>(Tabel3626235789102[[#This Row],[cijfer toets 2]]+Tabel362623578910[[#This Row],[cijfer toets 1]])/2</f>
        <v>6.2</v>
      </c>
      <c r="O7" s="13"/>
      <c r="Q7" s="19">
        <v>1</v>
      </c>
      <c r="R7" s="4" t="s">
        <v>2</v>
      </c>
      <c r="S7" s="20"/>
    </row>
    <row r="8" spans="1:19" x14ac:dyDescent="0.25">
      <c r="A8" s="6">
        <v>6</v>
      </c>
      <c r="B8" s="1">
        <v>424956</v>
      </c>
      <c r="C8" s="11"/>
      <c r="D8" s="39">
        <v>2</v>
      </c>
      <c r="E8" s="39">
        <v>4</v>
      </c>
      <c r="F8" s="39">
        <v>1.5</v>
      </c>
      <c r="G8" s="39">
        <v>2</v>
      </c>
      <c r="H8" s="39">
        <v>1.5</v>
      </c>
      <c r="I8" s="39">
        <v>5</v>
      </c>
      <c r="J8" s="39">
        <v>3</v>
      </c>
      <c r="K8" s="12">
        <f t="shared" si="0"/>
        <v>19</v>
      </c>
      <c r="L8" s="12">
        <f>$L$34-Tabel3626235789102[[#This Row],[aantal fouten]]</f>
        <v>29</v>
      </c>
      <c r="M8" s="13">
        <v>5.5</v>
      </c>
      <c r="N8" s="38">
        <f>(Tabel3626235789102[[#This Row],[cijfer toets 2]]+Tabel362623578910[[#This Row],[cijfer toets 1]])/2</f>
        <v>5.65</v>
      </c>
      <c r="O8" s="40" t="s">
        <v>32</v>
      </c>
      <c r="Q8" s="21">
        <v>2</v>
      </c>
      <c r="R8" s="4" t="s">
        <v>3</v>
      </c>
    </row>
    <row r="9" spans="1:19" x14ac:dyDescent="0.25">
      <c r="A9" s="6">
        <v>7</v>
      </c>
      <c r="B9" s="1">
        <v>424978</v>
      </c>
      <c r="C9" s="32">
        <v>1</v>
      </c>
      <c r="D9" s="32">
        <v>2</v>
      </c>
      <c r="E9" s="32">
        <v>4.33</v>
      </c>
      <c r="F9" s="32">
        <v>1</v>
      </c>
      <c r="G9" s="32">
        <v>5</v>
      </c>
      <c r="H9" s="32">
        <v>5</v>
      </c>
      <c r="I9" s="32">
        <v>5</v>
      </c>
      <c r="J9" s="32">
        <v>1</v>
      </c>
      <c r="K9" s="12">
        <f t="shared" si="0"/>
        <v>24.33</v>
      </c>
      <c r="L9" s="12">
        <f>$L$34-Tabel3626235789102[[#This Row],[aantal fouten]]</f>
        <v>23.67</v>
      </c>
      <c r="M9" s="13">
        <f>ROUND(IF(($Q$3&gt;=1),MIN(($Q$3+(($L9*9)/$L$34)),(1+((($L9*9)/$L$34)*2)),(10-(((($L$34-$L9)*9)/$L$34)*0.5))),MAX(($Q$3+(($L9*9)/$L$34)),(1+((($L9*9)/$L$34)*0.5)),(10-(((($L$34-$L9)*9)/$L$34)*2)))),1)</f>
        <v>5.2</v>
      </c>
      <c r="N9" s="38">
        <f>(Tabel3626235789102[[#This Row],[cijfer toets 2]]+Tabel362623578910[[#This Row],[cijfer toets 1]])/2</f>
        <v>5</v>
      </c>
      <c r="O9" s="13"/>
      <c r="Q9" s="22">
        <v>3</v>
      </c>
      <c r="R9" s="4" t="s">
        <v>0</v>
      </c>
    </row>
    <row r="10" spans="1:19" x14ac:dyDescent="0.25">
      <c r="A10" s="6">
        <v>8</v>
      </c>
      <c r="B10" s="1">
        <v>425031</v>
      </c>
      <c r="C10" s="11">
        <v>3</v>
      </c>
      <c r="D10" s="11">
        <v>3</v>
      </c>
      <c r="E10" s="11">
        <v>4.83</v>
      </c>
      <c r="F10" s="11">
        <v>2.5</v>
      </c>
      <c r="G10" s="11">
        <v>3</v>
      </c>
      <c r="H10" s="11">
        <v>1</v>
      </c>
      <c r="I10" s="11">
        <v>2.25</v>
      </c>
      <c r="J10" s="11">
        <v>3</v>
      </c>
      <c r="K10" s="12">
        <f t="shared" si="0"/>
        <v>22.58</v>
      </c>
      <c r="L10" s="12">
        <f>$L$34-Tabel3626235789102[[#This Row],[aantal fouten]]</f>
        <v>25.42</v>
      </c>
      <c r="M10" s="13">
        <f>ROUND(IF(($Q$3&gt;=1),MIN(($Q$3+(($L10*9)/$L$34)),(1+((($L10*9)/$L$34)*2)),(10-(((($L$34-$L10)*9)/$L$34)*0.5))),MAX(($Q$3+(($L10*9)/$L$34)),(1+((($L10*9)/$L$34)*0.5)),(10-(((($L$34-$L10)*9)/$L$34)*2)))),1)</f>
        <v>5.6</v>
      </c>
      <c r="N10" s="38">
        <f>(Tabel3626235789102[[#This Row],[cijfer toets 2]]+Tabel362623578910[[#This Row],[cijfer toets 1]])/2</f>
        <v>6.5</v>
      </c>
      <c r="O10" s="13"/>
      <c r="Q10" s="33"/>
      <c r="R10" s="4" t="s">
        <v>8</v>
      </c>
    </row>
    <row r="11" spans="1:19" x14ac:dyDescent="0.25">
      <c r="A11" s="6">
        <v>9</v>
      </c>
      <c r="B11" s="1">
        <v>426776</v>
      </c>
      <c r="C11" s="30">
        <v>2</v>
      </c>
      <c r="D11" s="30">
        <v>4</v>
      </c>
      <c r="E11" s="30">
        <v>4.91</v>
      </c>
      <c r="F11" s="30">
        <v>5</v>
      </c>
      <c r="G11" s="30">
        <v>5</v>
      </c>
      <c r="H11" s="30">
        <v>4</v>
      </c>
      <c r="I11" s="30">
        <v>5.25</v>
      </c>
      <c r="J11" s="30">
        <v>4</v>
      </c>
      <c r="K11" s="12">
        <f t="shared" si="0"/>
        <v>34.159999999999997</v>
      </c>
      <c r="L11" s="12">
        <f>$L$34-Tabel3626235789102[[#This Row],[aantal fouten]]</f>
        <v>13.840000000000003</v>
      </c>
      <c r="M11" s="13">
        <f>ROUND(IF(($Q$3&gt;=1),MIN(($Q$3+(($L11*9)/$L$34)),(1+((($L11*9)/$L$34)*2)),(10-(((($L$34-$L11)*9)/$L$34)*0.5))),MAX(($Q$3+(($L11*9)/$L$34)),(1+((($L11*9)/$L$34)*0.5)),(10-(((($L$34-$L11)*9)/$L$34)*2)))),1)</f>
        <v>3.4</v>
      </c>
      <c r="N11" s="38">
        <f>(Tabel3626235789102[[#This Row],[cijfer toets 2]]+Tabel362623578910[[#This Row],[cijfer toets 1]])/2</f>
        <v>4.0999999999999996</v>
      </c>
      <c r="O11" s="13"/>
      <c r="Q11" s="23">
        <v>4</v>
      </c>
      <c r="R11" s="4" t="s">
        <v>4</v>
      </c>
    </row>
    <row r="12" spans="1:19" x14ac:dyDescent="0.25">
      <c r="A12" s="6">
        <v>10</v>
      </c>
      <c r="B12" s="1">
        <v>427156</v>
      </c>
      <c r="C12" s="30">
        <v>2</v>
      </c>
      <c r="D12" s="30">
        <v>1</v>
      </c>
      <c r="E12" s="30">
        <v>1.66</v>
      </c>
      <c r="F12" s="30">
        <v>1.5</v>
      </c>
      <c r="G12" s="30">
        <v>4</v>
      </c>
      <c r="H12" s="30">
        <v>2</v>
      </c>
      <c r="I12" s="30">
        <v>0.5</v>
      </c>
      <c r="J12" s="30">
        <v>1</v>
      </c>
      <c r="K12" s="12">
        <f t="shared" si="0"/>
        <v>13.66</v>
      </c>
      <c r="L12" s="12">
        <f>$L$34-Tabel3626235789102[[#This Row],[aantal fouten]]</f>
        <v>34.340000000000003</v>
      </c>
      <c r="M12" s="13">
        <f>ROUND(IF(($Q$3&gt;=1),MIN(($Q$3+(($L12*9)/$L$34)),(1+((($L12*9)/$L$34)*2)),(10-(((($L$34-$L12)*9)/$L$34)*0.5))),MAX(($Q$3+(($L12*9)/$L$34)),(1+((($L12*9)/$L$34)*0.5)),(10-(((($L$34-$L12)*9)/$L$34)*2)))),1)</f>
        <v>7.2</v>
      </c>
      <c r="N12" s="38">
        <f>(Tabel3626235789102[[#This Row],[cijfer toets 2]]+Tabel362623578910[[#This Row],[cijfer toets 1]])/2</f>
        <v>6.6</v>
      </c>
      <c r="O12" s="13"/>
      <c r="Q12" s="24">
        <v>5</v>
      </c>
      <c r="R12" s="4" t="s">
        <v>1</v>
      </c>
    </row>
    <row r="13" spans="1:19" x14ac:dyDescent="0.25">
      <c r="A13" s="6">
        <v>11</v>
      </c>
      <c r="B13" s="37">
        <v>427286</v>
      </c>
      <c r="C13" s="30"/>
      <c r="D13" s="30"/>
      <c r="E13" s="30"/>
      <c r="F13" s="30"/>
      <c r="G13" s="30"/>
      <c r="H13" s="30"/>
      <c r="I13" s="30"/>
      <c r="J13" s="30"/>
      <c r="K13" s="12"/>
      <c r="L13" s="12"/>
      <c r="M13" s="13"/>
      <c r="N13" s="38"/>
      <c r="O13" s="13"/>
      <c r="Q13" s="25">
        <v>6</v>
      </c>
      <c r="R13" s="4" t="s">
        <v>6</v>
      </c>
    </row>
    <row r="14" spans="1:19" x14ac:dyDescent="0.25">
      <c r="A14" s="6">
        <v>12</v>
      </c>
      <c r="B14" s="1">
        <v>427367</v>
      </c>
      <c r="C14" s="11">
        <v>0</v>
      </c>
      <c r="D14" s="11">
        <v>2</v>
      </c>
      <c r="E14" s="11">
        <v>1</v>
      </c>
      <c r="F14" s="11">
        <v>3</v>
      </c>
      <c r="G14" s="11">
        <v>3</v>
      </c>
      <c r="H14" s="11">
        <v>3</v>
      </c>
      <c r="I14" s="11">
        <v>1</v>
      </c>
      <c r="J14" s="11">
        <v>5</v>
      </c>
      <c r="K14" s="12">
        <f t="shared" si="0"/>
        <v>18</v>
      </c>
      <c r="L14" s="12">
        <f>$L$34-Tabel3626235789102[[#This Row],[aantal fouten]]</f>
        <v>30</v>
      </c>
      <c r="M14" s="13">
        <f>ROUND(IF(($Q$3&gt;=1),MIN(($Q$3+(($L14*9)/$L$34)),(1+((($L14*9)/$L$34)*2)),(10-(((($L$34-$L14)*9)/$L$34)*0.5))),MAX(($Q$3+(($L14*9)/$L$34)),(1+((($L14*9)/$L$34)*0.5)),(10-(((($L$34-$L14)*9)/$L$34)*2)))),1)</f>
        <v>6.4</v>
      </c>
      <c r="N14" s="38">
        <f>(Tabel3626235789102[[#This Row],[cijfer toets 2]]+Tabel362623578910[[#This Row],[cijfer toets 1]])/2</f>
        <v>6.15</v>
      </c>
      <c r="O14" s="13"/>
      <c r="Q14" s="26">
        <v>7</v>
      </c>
      <c r="R14" s="4" t="s">
        <v>7</v>
      </c>
    </row>
    <row r="15" spans="1:19" x14ac:dyDescent="0.25">
      <c r="A15" s="6">
        <v>13</v>
      </c>
      <c r="B15" s="1">
        <v>427372</v>
      </c>
      <c r="C15" s="11">
        <v>2</v>
      </c>
      <c r="D15" s="11">
        <v>1</v>
      </c>
      <c r="E15" s="11">
        <v>2.91</v>
      </c>
      <c r="F15" s="11">
        <v>0.5</v>
      </c>
      <c r="G15" s="11">
        <v>3</v>
      </c>
      <c r="H15" s="11">
        <v>5</v>
      </c>
      <c r="I15" s="11">
        <v>3</v>
      </c>
      <c r="J15" s="11">
        <v>2</v>
      </c>
      <c r="K15" s="12">
        <f t="shared" si="0"/>
        <v>19.41</v>
      </c>
      <c r="L15" s="12">
        <f>$L$34-Tabel3626235789102[[#This Row],[aantal fouten]]</f>
        <v>28.59</v>
      </c>
      <c r="M15" s="13">
        <f>ROUND(IF(($Q$3&gt;=1),MIN(($Q$3+(($L15*9)/$L$34)),(1+((($L15*9)/$L$34)*2)),(10-(((($L$34-$L15)*9)/$L$34)*0.5))),MAX(($Q$3+(($L15*9)/$L$34)),(1+((($L15*9)/$L$34)*0.5)),(10-(((($L$34-$L15)*9)/$L$34)*2)))),1)</f>
        <v>6.2</v>
      </c>
      <c r="N15" s="38">
        <f>(Tabel3626235789102[[#This Row],[cijfer toets 2]]+Tabel362623578910[[#This Row],[cijfer toets 1]])/2</f>
        <v>6.25</v>
      </c>
      <c r="O15" s="13"/>
      <c r="Q15" s="28">
        <v>10</v>
      </c>
      <c r="R15" s="4" t="s">
        <v>5</v>
      </c>
    </row>
    <row r="16" spans="1:19" x14ac:dyDescent="0.25">
      <c r="A16" s="6">
        <v>14</v>
      </c>
      <c r="B16" s="1">
        <v>427375</v>
      </c>
      <c r="C16" s="11">
        <v>2</v>
      </c>
      <c r="D16" s="11">
        <v>0</v>
      </c>
      <c r="E16" s="11">
        <v>1.1599999999999999</v>
      </c>
      <c r="F16" s="11">
        <v>3.5</v>
      </c>
      <c r="G16" s="11">
        <v>4</v>
      </c>
      <c r="H16" s="11">
        <v>3</v>
      </c>
      <c r="I16" s="11">
        <v>5</v>
      </c>
      <c r="J16" s="11">
        <v>2</v>
      </c>
      <c r="K16" s="12">
        <f t="shared" si="0"/>
        <v>20.66</v>
      </c>
      <c r="L16" s="12">
        <f>$L$34-Tabel3626235789102[[#This Row],[aantal fouten]]</f>
        <v>27.34</v>
      </c>
      <c r="M16" s="13">
        <f>ROUND(IF(($Q$3&gt;=1),MIN(($Q$3+(($L16*9)/$L$34)),(1+((($L16*9)/$L$34)*2)),(10-(((($L$34-$L16)*9)/$L$34)*0.5))),MAX(($Q$3+(($L16*9)/$L$34)),(1+((($L16*9)/$L$34)*0.5)),(10-(((($L$34-$L16)*9)/$L$34)*2)))),1)</f>
        <v>5.9</v>
      </c>
      <c r="N16" s="38">
        <f>(Tabel3626235789102[[#This Row],[cijfer toets 2]]+Tabel362623578910[[#This Row],[cijfer toets 1]])/2</f>
        <v>5.35</v>
      </c>
      <c r="O16" s="13"/>
    </row>
    <row r="17" spans="1:17" x14ac:dyDescent="0.25">
      <c r="A17" s="6">
        <v>15</v>
      </c>
      <c r="B17" s="1">
        <v>427381</v>
      </c>
      <c r="C17" s="30"/>
      <c r="D17" s="39">
        <v>4</v>
      </c>
      <c r="E17" s="39">
        <v>3</v>
      </c>
      <c r="F17" s="39">
        <v>1.5</v>
      </c>
      <c r="G17" s="39">
        <v>0</v>
      </c>
      <c r="H17" s="39">
        <v>3</v>
      </c>
      <c r="I17" s="39">
        <v>4.25</v>
      </c>
      <c r="J17" s="39">
        <v>4</v>
      </c>
      <c r="K17" s="12">
        <f t="shared" si="0"/>
        <v>19.75</v>
      </c>
      <c r="L17" s="12">
        <f>$L$34-Tabel3626235789102[[#This Row],[aantal fouten]]</f>
        <v>28.25</v>
      </c>
      <c r="M17" s="13">
        <v>5.5</v>
      </c>
      <c r="N17" s="38">
        <f>(Tabel3626235789102[[#This Row],[cijfer toets 2]]+Tabel362623578910[[#This Row],[cijfer toets 1]])/2</f>
        <v>5.3</v>
      </c>
      <c r="O17" s="40" t="s">
        <v>32</v>
      </c>
      <c r="Q17" s="29"/>
    </row>
    <row r="18" spans="1:17" x14ac:dyDescent="0.25">
      <c r="A18" s="6">
        <v>16</v>
      </c>
      <c r="B18" s="1">
        <v>427424</v>
      </c>
      <c r="C18" s="11">
        <v>0</v>
      </c>
      <c r="D18" s="11">
        <v>2</v>
      </c>
      <c r="E18" s="11">
        <v>2.33</v>
      </c>
      <c r="F18" s="11">
        <v>0.5</v>
      </c>
      <c r="G18" s="11">
        <v>0</v>
      </c>
      <c r="H18" s="11">
        <v>3.5</v>
      </c>
      <c r="I18" s="11">
        <v>1</v>
      </c>
      <c r="J18" s="11">
        <v>1</v>
      </c>
      <c r="K18" s="12">
        <f t="shared" si="0"/>
        <v>10.33</v>
      </c>
      <c r="L18" s="12">
        <f>$L$34-Tabel3626235789102[[#This Row],[aantal fouten]]</f>
        <v>37.67</v>
      </c>
      <c r="M18" s="13">
        <f t="shared" ref="M18:M27" si="1">ROUND(IF(($Q$3&gt;=1),MIN(($Q$3+(($L18*9)/$L$34)),(1+((($L18*9)/$L$34)*2)),(10-(((($L$34-$L18)*9)/$L$34)*0.5))),MAX(($Q$3+(($L18*9)/$L$34)),(1+((($L18*9)/$L$34)*0.5)),(10-(((($L$34-$L18)*9)/$L$34)*2)))),1)</f>
        <v>7.9</v>
      </c>
      <c r="N18" s="38">
        <f>(Tabel3626235789102[[#This Row],[cijfer toets 2]]+Tabel362623578910[[#This Row],[cijfer toets 1]])/2</f>
        <v>8.1999999999999993</v>
      </c>
      <c r="O18" s="13"/>
      <c r="Q18" s="29"/>
    </row>
    <row r="19" spans="1:17" x14ac:dyDescent="0.25">
      <c r="A19" s="6">
        <v>17</v>
      </c>
      <c r="B19" s="1">
        <v>427443</v>
      </c>
      <c r="C19" s="11">
        <v>4</v>
      </c>
      <c r="D19" s="11">
        <v>2</v>
      </c>
      <c r="E19" s="11">
        <v>0.33</v>
      </c>
      <c r="F19" s="11">
        <v>1</v>
      </c>
      <c r="G19" s="11">
        <v>1</v>
      </c>
      <c r="H19" s="11">
        <v>1.5</v>
      </c>
      <c r="I19" s="11">
        <v>0.75</v>
      </c>
      <c r="J19" s="11">
        <v>1</v>
      </c>
      <c r="K19" s="12">
        <f t="shared" si="0"/>
        <v>11.58</v>
      </c>
      <c r="L19" s="12">
        <f>$L$34-Tabel3626235789102[[#This Row],[aantal fouten]]</f>
        <v>36.42</v>
      </c>
      <c r="M19" s="13">
        <f t="shared" si="1"/>
        <v>7.6</v>
      </c>
      <c r="N19" s="38">
        <f>(Tabel3626235789102[[#This Row],[cijfer toets 2]]+Tabel362623578910[[#This Row],[cijfer toets 1]])/2</f>
        <v>7.05</v>
      </c>
      <c r="O19" s="13"/>
      <c r="Q19" s="29"/>
    </row>
    <row r="20" spans="1:17" x14ac:dyDescent="0.25">
      <c r="A20" s="6">
        <v>18</v>
      </c>
      <c r="B20" s="1">
        <v>427479</v>
      </c>
      <c r="C20" s="11">
        <v>3</v>
      </c>
      <c r="D20" s="11">
        <v>1</v>
      </c>
      <c r="E20" s="11">
        <v>3</v>
      </c>
      <c r="F20" s="11">
        <v>2.5</v>
      </c>
      <c r="G20" s="11">
        <v>2</v>
      </c>
      <c r="H20" s="11">
        <v>2</v>
      </c>
      <c r="I20" s="11">
        <v>2</v>
      </c>
      <c r="J20" s="11">
        <v>3</v>
      </c>
      <c r="K20" s="12">
        <f t="shared" si="0"/>
        <v>18.5</v>
      </c>
      <c r="L20" s="12">
        <f>$L$34-Tabel3626235789102[[#This Row],[aantal fouten]]</f>
        <v>29.5</v>
      </c>
      <c r="M20" s="13">
        <f t="shared" si="1"/>
        <v>6.3</v>
      </c>
      <c r="N20" s="38">
        <f>(Tabel3626235789102[[#This Row],[cijfer toets 2]]+Tabel362623578910[[#This Row],[cijfer toets 1]])/2</f>
        <v>6</v>
      </c>
      <c r="O20" s="13"/>
      <c r="Q20" s="2"/>
    </row>
    <row r="21" spans="1:17" x14ac:dyDescent="0.25">
      <c r="A21" s="6">
        <v>19</v>
      </c>
      <c r="B21" s="1">
        <v>427492</v>
      </c>
      <c r="C21" s="32">
        <v>1</v>
      </c>
      <c r="D21" s="32">
        <v>4</v>
      </c>
      <c r="E21" s="32">
        <v>3.25</v>
      </c>
      <c r="F21" s="32">
        <v>2</v>
      </c>
      <c r="G21" s="32">
        <v>2</v>
      </c>
      <c r="H21" s="32">
        <v>2.5</v>
      </c>
      <c r="I21" s="32">
        <v>0.5</v>
      </c>
      <c r="J21" s="32">
        <v>5</v>
      </c>
      <c r="K21" s="12">
        <f t="shared" si="0"/>
        <v>20.25</v>
      </c>
      <c r="L21" s="12">
        <f>$L$34-Tabel3626235789102[[#This Row],[aantal fouten]]</f>
        <v>27.75</v>
      </c>
      <c r="M21" s="13">
        <f t="shared" si="1"/>
        <v>6</v>
      </c>
      <c r="N21" s="38">
        <f>(Tabel3626235789102[[#This Row],[cijfer toets 2]]+Tabel362623578910[[#This Row],[cijfer toets 1]])/2</f>
        <v>7</v>
      </c>
      <c r="O21" s="13"/>
      <c r="Q21" s="2"/>
    </row>
    <row r="22" spans="1:17" x14ac:dyDescent="0.25">
      <c r="A22" s="6">
        <v>20</v>
      </c>
      <c r="B22" s="1">
        <v>427494</v>
      </c>
      <c r="C22" s="11">
        <v>4</v>
      </c>
      <c r="D22" s="11">
        <v>2</v>
      </c>
      <c r="E22" s="11">
        <v>5.66</v>
      </c>
      <c r="F22" s="11">
        <v>3</v>
      </c>
      <c r="G22" s="11">
        <v>4</v>
      </c>
      <c r="H22" s="11">
        <v>5</v>
      </c>
      <c r="I22" s="11">
        <v>5.5</v>
      </c>
      <c r="J22" s="11">
        <v>4</v>
      </c>
      <c r="K22" s="12">
        <f t="shared" si="0"/>
        <v>33.159999999999997</v>
      </c>
      <c r="L22" s="12">
        <f>$L$34-Tabel3626235789102[[#This Row],[aantal fouten]]</f>
        <v>14.840000000000003</v>
      </c>
      <c r="M22" s="13">
        <f t="shared" si="1"/>
        <v>3.6</v>
      </c>
      <c r="N22" s="38">
        <f>(Tabel3626235789102[[#This Row],[cijfer toets 2]]+Tabel362623578910[[#This Row],[cijfer toets 1]])/2</f>
        <v>3.75</v>
      </c>
      <c r="O22" s="13"/>
      <c r="Q22" s="2"/>
    </row>
    <row r="23" spans="1:17" x14ac:dyDescent="0.25">
      <c r="A23" s="6">
        <v>21</v>
      </c>
      <c r="B23" s="1">
        <v>427532</v>
      </c>
      <c r="C23" s="11">
        <v>2</v>
      </c>
      <c r="D23" s="11">
        <v>1</v>
      </c>
      <c r="E23" s="11">
        <v>1.33</v>
      </c>
      <c r="F23" s="11">
        <v>1</v>
      </c>
      <c r="G23" s="11">
        <v>5</v>
      </c>
      <c r="H23" s="11">
        <v>3.5</v>
      </c>
      <c r="I23" s="11">
        <v>2.5</v>
      </c>
      <c r="J23" s="11">
        <v>5</v>
      </c>
      <c r="K23" s="12">
        <f t="shared" si="0"/>
        <v>21.33</v>
      </c>
      <c r="L23" s="12">
        <f>$L$34-Tabel3626235789102[[#This Row],[aantal fouten]]</f>
        <v>26.67</v>
      </c>
      <c r="M23" s="13">
        <f t="shared" si="1"/>
        <v>5.8</v>
      </c>
      <c r="N23" s="38">
        <f>(Tabel3626235789102[[#This Row],[cijfer toets 2]]+Tabel362623578910[[#This Row],[cijfer toets 1]])/2</f>
        <v>5.6</v>
      </c>
      <c r="O23" s="13"/>
      <c r="Q23" s="2"/>
    </row>
    <row r="24" spans="1:17" x14ac:dyDescent="0.25">
      <c r="A24" s="6">
        <v>22</v>
      </c>
      <c r="B24" s="1">
        <v>427539</v>
      </c>
      <c r="C24" s="11">
        <v>0</v>
      </c>
      <c r="D24" s="11">
        <v>4</v>
      </c>
      <c r="E24" s="39">
        <v>2.16</v>
      </c>
      <c r="F24" s="11">
        <v>0.5</v>
      </c>
      <c r="G24" s="11">
        <v>3</v>
      </c>
      <c r="H24" s="11">
        <v>5</v>
      </c>
      <c r="I24" s="11">
        <v>2.5</v>
      </c>
      <c r="J24" s="11">
        <v>3</v>
      </c>
      <c r="K24" s="12">
        <f t="shared" si="0"/>
        <v>20.16</v>
      </c>
      <c r="L24" s="12">
        <f>$L$34-Tabel3626235789102[[#This Row],[aantal fouten]]</f>
        <v>27.84</v>
      </c>
      <c r="M24" s="13">
        <f t="shared" si="1"/>
        <v>6</v>
      </c>
      <c r="N24" s="38">
        <f>(Tabel3626235789102[[#This Row],[cijfer toets 2]]+Tabel362623578910[[#This Row],[cijfer toets 1]])/2</f>
        <v>5.8</v>
      </c>
      <c r="O24" s="13"/>
      <c r="Q24" s="2"/>
    </row>
    <row r="25" spans="1:17" x14ac:dyDescent="0.25">
      <c r="A25" s="6">
        <v>23</v>
      </c>
      <c r="B25" s="1">
        <v>427558</v>
      </c>
      <c r="C25" s="30">
        <v>2</v>
      </c>
      <c r="D25" s="30">
        <v>3</v>
      </c>
      <c r="E25" s="30">
        <v>5.5</v>
      </c>
      <c r="F25" s="30">
        <v>5</v>
      </c>
      <c r="G25" s="30">
        <v>4</v>
      </c>
      <c r="H25" s="30">
        <v>5</v>
      </c>
      <c r="I25" s="30">
        <v>6.75</v>
      </c>
      <c r="J25" s="30">
        <v>3</v>
      </c>
      <c r="K25" s="12">
        <f t="shared" si="0"/>
        <v>34.25</v>
      </c>
      <c r="L25" s="12">
        <f>$L$34-Tabel3626235789102[[#This Row],[aantal fouten]]</f>
        <v>13.75</v>
      </c>
      <c r="M25" s="13">
        <f t="shared" si="1"/>
        <v>3.4</v>
      </c>
      <c r="N25" s="38">
        <f>(Tabel3626235789102[[#This Row],[cijfer toets 2]]+Tabel362623578910[[#This Row],[cijfer toets 1]])/2</f>
        <v>4.05</v>
      </c>
      <c r="O25" s="13"/>
      <c r="Q25" s="2"/>
    </row>
    <row r="26" spans="1:17" x14ac:dyDescent="0.25">
      <c r="A26" s="6">
        <v>24</v>
      </c>
      <c r="B26" s="1">
        <v>427599</v>
      </c>
      <c r="C26" s="11">
        <v>4</v>
      </c>
      <c r="D26" s="11">
        <v>2</v>
      </c>
      <c r="E26" s="11">
        <v>4.08</v>
      </c>
      <c r="F26" s="11">
        <v>0</v>
      </c>
      <c r="G26" s="11">
        <v>2</v>
      </c>
      <c r="H26" s="11">
        <v>0</v>
      </c>
      <c r="I26" s="11">
        <v>2.5</v>
      </c>
      <c r="J26" s="11">
        <v>2</v>
      </c>
      <c r="K26" s="12">
        <f t="shared" si="0"/>
        <v>16.579999999999998</v>
      </c>
      <c r="L26" s="12">
        <f>$L$34-Tabel3626235789102[[#This Row],[aantal fouten]]</f>
        <v>31.42</v>
      </c>
      <c r="M26" s="13">
        <f t="shared" si="1"/>
        <v>6.7</v>
      </c>
      <c r="N26" s="38">
        <f>(Tabel3626235789102[[#This Row],[cijfer toets 2]]+Tabel362623578910[[#This Row],[cijfer toets 1]])/2</f>
        <v>6.3000000000000007</v>
      </c>
      <c r="O26" s="13"/>
      <c r="Q26" s="2"/>
    </row>
    <row r="27" spans="1:17" x14ac:dyDescent="0.25">
      <c r="A27" s="6">
        <v>25</v>
      </c>
      <c r="B27" s="1">
        <v>427609</v>
      </c>
      <c r="C27" s="11">
        <v>4</v>
      </c>
      <c r="D27" s="11">
        <v>2</v>
      </c>
      <c r="E27" s="11">
        <v>3</v>
      </c>
      <c r="F27" s="11">
        <v>0</v>
      </c>
      <c r="G27" s="11">
        <v>2</v>
      </c>
      <c r="H27" s="11">
        <v>0.5</v>
      </c>
      <c r="I27" s="11">
        <v>1.25</v>
      </c>
      <c r="J27" s="11">
        <v>1</v>
      </c>
      <c r="K27" s="12">
        <f t="shared" si="0"/>
        <v>13.75</v>
      </c>
      <c r="L27" s="12">
        <f>$L$34-Tabel3626235789102[[#This Row],[aantal fouten]]</f>
        <v>34.25</v>
      </c>
      <c r="M27" s="13">
        <f t="shared" si="1"/>
        <v>7.2</v>
      </c>
      <c r="N27" s="38">
        <f>(Tabel3626235789102[[#This Row],[cijfer toets 2]]+Tabel362623578910[[#This Row],[cijfer toets 1]])/2</f>
        <v>6.85</v>
      </c>
      <c r="O27" s="13"/>
      <c r="Q27" s="2"/>
    </row>
    <row r="28" spans="1:17" x14ac:dyDescent="0.25">
      <c r="A28" s="6">
        <v>26</v>
      </c>
      <c r="B28" s="1">
        <v>427612</v>
      </c>
      <c r="C28" s="11"/>
      <c r="D28" s="39">
        <v>3</v>
      </c>
      <c r="E28" s="39">
        <v>0</v>
      </c>
      <c r="F28" s="39">
        <v>1</v>
      </c>
      <c r="G28" s="39">
        <v>0</v>
      </c>
      <c r="H28" s="39">
        <v>1.5</v>
      </c>
      <c r="I28" s="39">
        <v>0.25</v>
      </c>
      <c r="J28" s="39">
        <v>2</v>
      </c>
      <c r="K28" s="12">
        <v>7.75</v>
      </c>
      <c r="L28" s="12">
        <v>32.75</v>
      </c>
      <c r="M28" s="13">
        <v>8.1</v>
      </c>
      <c r="N28" s="38">
        <f>(Tabel3626235789102[[#This Row],[cijfer toets 2]]+Tabel362623578910[[#This Row],[cijfer toets 1]])/2</f>
        <v>7.9</v>
      </c>
      <c r="O28" s="40" t="s">
        <v>32</v>
      </c>
      <c r="Q28" s="2"/>
    </row>
    <row r="29" spans="1:17" x14ac:dyDescent="0.25">
      <c r="A29" s="6">
        <v>27</v>
      </c>
      <c r="B29" s="1">
        <v>427949</v>
      </c>
      <c r="C29" s="11">
        <v>0</v>
      </c>
      <c r="D29" s="11">
        <v>3</v>
      </c>
      <c r="E29" s="11">
        <v>2.66</v>
      </c>
      <c r="F29" s="11">
        <v>1</v>
      </c>
      <c r="G29" s="11">
        <v>3</v>
      </c>
      <c r="H29" s="11">
        <v>2</v>
      </c>
      <c r="I29" s="11">
        <v>1.5</v>
      </c>
      <c r="J29" s="11">
        <v>2</v>
      </c>
      <c r="K29" s="12">
        <f t="shared" si="0"/>
        <v>15.16</v>
      </c>
      <c r="L29" s="12">
        <f>$L$34-Tabel3626235789102[[#This Row],[aantal fouten]]</f>
        <v>32.840000000000003</v>
      </c>
      <c r="M29" s="13">
        <f>ROUND(IF(($Q$3&gt;=1),MIN(($Q$3+(($L29*9)/$L$34)),(1+((($L29*9)/$L$34)*2)),(10-(((($L$34-$L29)*9)/$L$34)*0.5))),MAX(($Q$3+(($L29*9)/$L$34)),(1+((($L29*9)/$L$34)*0.5)),(10-(((($L$34-$L29)*9)/$L$34)*2)))),1)</f>
        <v>7</v>
      </c>
      <c r="N29" s="38">
        <f>(Tabel3626235789102[[#This Row],[cijfer toets 2]]+Tabel362623578910[[#This Row],[cijfer toets 1]])/2</f>
        <v>6.4</v>
      </c>
      <c r="O29" s="13"/>
      <c r="Q29" s="2"/>
    </row>
    <row r="30" spans="1:17" x14ac:dyDescent="0.25">
      <c r="A30" s="6">
        <v>28</v>
      </c>
      <c r="B30" s="1">
        <v>427966</v>
      </c>
      <c r="C30" s="36">
        <v>3</v>
      </c>
      <c r="D30" s="36">
        <v>2</v>
      </c>
      <c r="E30" s="36">
        <v>5.25</v>
      </c>
      <c r="F30" s="36">
        <v>1.5</v>
      </c>
      <c r="G30" s="36">
        <v>3</v>
      </c>
      <c r="H30" s="36">
        <v>2</v>
      </c>
      <c r="I30" s="36">
        <v>2.25</v>
      </c>
      <c r="J30" s="36">
        <v>2</v>
      </c>
      <c r="K30" s="12">
        <f t="shared" si="0"/>
        <v>21</v>
      </c>
      <c r="L30" s="12">
        <f>$L$34-Tabel3626235789102[[#This Row],[aantal fouten]]</f>
        <v>27</v>
      </c>
      <c r="M30" s="13">
        <f>ROUND(IF(($Q$3&gt;=1),MIN(($Q$3+(($L30*9)/$L$34)),(1+((($L30*9)/$L$34)*2)),(10-(((($L$34-$L30)*9)/$L$34)*0.5))),MAX(($Q$3+(($L30*9)/$L$34)),(1+((($L30*9)/$L$34)*0.5)),(10-(((($L$34-$L30)*9)/$L$34)*2)))),1)</f>
        <v>5.9</v>
      </c>
      <c r="N30" s="38">
        <f>(Tabel3626235789102[[#This Row],[cijfer toets 2]]+Tabel362623578910[[#This Row],[cijfer toets 1]])/2</f>
        <v>5.65</v>
      </c>
      <c r="O30" s="13"/>
      <c r="Q30" s="2"/>
    </row>
    <row r="31" spans="1:17" x14ac:dyDescent="0.25">
      <c r="A31" s="6">
        <v>29</v>
      </c>
      <c r="B31" s="1">
        <v>427968</v>
      </c>
      <c r="C31" s="11">
        <v>2</v>
      </c>
      <c r="D31" s="11">
        <v>3</v>
      </c>
      <c r="E31" s="11">
        <v>4.25</v>
      </c>
      <c r="F31" s="11">
        <v>4</v>
      </c>
      <c r="G31" s="11">
        <v>4</v>
      </c>
      <c r="H31" s="11">
        <v>3</v>
      </c>
      <c r="I31" s="11">
        <v>3.25</v>
      </c>
      <c r="J31" s="11">
        <v>2</v>
      </c>
      <c r="K31" s="12">
        <f t="shared" si="0"/>
        <v>25.5</v>
      </c>
      <c r="L31" s="12">
        <f>$L$34-Tabel3626235789102[[#This Row],[aantal fouten]]</f>
        <v>22.5</v>
      </c>
      <c r="M31" s="13">
        <f>ROUND(IF(($Q$3&gt;=1),MIN(($Q$3+(($L31*9)/$L$34)),(1+((($L31*9)/$L$34)*2)),(10-(((($L$34-$L31)*9)/$L$34)*0.5))),MAX(($Q$3+(($L31*9)/$L$34)),(1+((($L31*9)/$L$34)*0.5)),(10-(((($L$34-$L31)*9)/$L$34)*2)))),1)</f>
        <v>5</v>
      </c>
      <c r="N31" s="38">
        <f>(Tabel3626235789102[[#This Row],[cijfer toets 2]]+Tabel362623578910[[#This Row],[cijfer toets 1]])/2</f>
        <v>5.35</v>
      </c>
      <c r="O31" s="13"/>
      <c r="Q31" s="2"/>
    </row>
    <row r="32" spans="1:17" x14ac:dyDescent="0.25">
      <c r="A32" s="6">
        <v>30</v>
      </c>
      <c r="B32" s="1">
        <v>431171</v>
      </c>
      <c r="C32" s="11"/>
      <c r="D32" s="39">
        <v>5</v>
      </c>
      <c r="E32" s="39">
        <v>6</v>
      </c>
      <c r="F32" s="39">
        <v>2.5</v>
      </c>
      <c r="G32" s="39">
        <v>3</v>
      </c>
      <c r="H32" s="39">
        <v>3</v>
      </c>
      <c r="I32" s="39">
        <v>5.5</v>
      </c>
      <c r="J32" s="39">
        <v>5</v>
      </c>
      <c r="K32" s="12">
        <f t="shared" si="0"/>
        <v>30</v>
      </c>
      <c r="L32" s="12">
        <f>$L$34-Tabel3626235789102[[#This Row],[aantal fouten]]</f>
        <v>18</v>
      </c>
      <c r="M32" s="13">
        <v>3.2</v>
      </c>
      <c r="N32" s="38">
        <f>(Tabel3626235789102[[#This Row],[cijfer toets 2]]+Tabel362623578910[[#This Row],[cijfer toets 1]])/2</f>
        <v>4.0999999999999996</v>
      </c>
      <c r="O32" s="40" t="s">
        <v>32</v>
      </c>
      <c r="Q32" s="2"/>
    </row>
    <row r="33" spans="2:17" x14ac:dyDescent="0.25">
      <c r="B33" s="16" t="s">
        <v>12</v>
      </c>
      <c r="C33" s="12">
        <f t="shared" ref="C33:N33" si="2">AVERAGE(C3:C32)</f>
        <v>1.9583333333333333</v>
      </c>
      <c r="D33" s="12">
        <f t="shared" si="2"/>
        <v>2.5862068965517242</v>
      </c>
      <c r="E33" s="12">
        <f t="shared" si="2"/>
        <v>3.3910344827586196</v>
      </c>
      <c r="F33" s="12">
        <f t="shared" si="2"/>
        <v>2.2068965517241379</v>
      </c>
      <c r="G33" s="12">
        <f t="shared" si="2"/>
        <v>2.9655172413793105</v>
      </c>
      <c r="H33" s="12">
        <f t="shared" si="2"/>
        <v>2.7586206896551726</v>
      </c>
      <c r="I33" s="12">
        <f t="shared" si="2"/>
        <v>3.2327586206896552</v>
      </c>
      <c r="J33" s="12">
        <f t="shared" si="2"/>
        <v>2.7931034482758621</v>
      </c>
      <c r="K33" s="12">
        <f t="shared" si="2"/>
        <v>21.554827586206898</v>
      </c>
      <c r="L33" s="12">
        <f t="shared" si="2"/>
        <v>26.186551724137932</v>
      </c>
      <c r="M33" s="12">
        <f t="shared" si="2"/>
        <v>5.6413793103448278</v>
      </c>
      <c r="N33" s="12">
        <f t="shared" si="2"/>
        <v>5.7137931034482756</v>
      </c>
      <c r="P33" s="2"/>
    </row>
    <row r="34" spans="2:17" x14ac:dyDescent="0.25">
      <c r="B34" s="16" t="s">
        <v>11</v>
      </c>
      <c r="C34" s="2">
        <v>6</v>
      </c>
      <c r="D34" s="2">
        <v>4</v>
      </c>
      <c r="E34" s="2">
        <v>6</v>
      </c>
      <c r="F34" s="2">
        <v>5</v>
      </c>
      <c r="G34" s="2">
        <v>5</v>
      </c>
      <c r="H34" s="2">
        <v>5</v>
      </c>
      <c r="I34" s="2">
        <v>9</v>
      </c>
      <c r="J34" s="2">
        <v>8</v>
      </c>
      <c r="K34" s="2">
        <f>SUM(C34:J34)</f>
        <v>48</v>
      </c>
      <c r="L34" s="2">
        <f>SUM(C34:J34)</f>
        <v>48</v>
      </c>
      <c r="M34" s="2">
        <v>10</v>
      </c>
      <c r="N34" s="2">
        <v>10</v>
      </c>
    </row>
    <row r="35" spans="2:17" x14ac:dyDescent="0.25">
      <c r="C35" s="31">
        <f>C34/3</f>
        <v>2</v>
      </c>
      <c r="D35" s="31">
        <f t="shared" ref="D35:J35" si="3">D34/3</f>
        <v>1.3333333333333333</v>
      </c>
      <c r="E35" s="31">
        <f t="shared" si="3"/>
        <v>2</v>
      </c>
      <c r="F35" s="31">
        <f t="shared" si="3"/>
        <v>1.6666666666666667</v>
      </c>
      <c r="G35" s="31">
        <f t="shared" si="3"/>
        <v>1.6666666666666667</v>
      </c>
      <c r="H35" s="31">
        <f t="shared" si="3"/>
        <v>1.6666666666666667</v>
      </c>
      <c r="I35" s="31">
        <f t="shared" si="3"/>
        <v>3</v>
      </c>
      <c r="J35" s="31">
        <f t="shared" si="3"/>
        <v>2.6666666666666665</v>
      </c>
      <c r="P35" s="19"/>
    </row>
    <row r="36" spans="2:17" x14ac:dyDescent="0.25">
      <c r="P36" s="21"/>
    </row>
    <row r="37" spans="2:17" x14ac:dyDescent="0.25">
      <c r="P37" s="22"/>
    </row>
    <row r="38" spans="2:17" x14ac:dyDescent="0.25">
      <c r="P38" s="23"/>
    </row>
    <row r="39" spans="2:17" x14ac:dyDescent="0.25">
      <c r="P39" s="24"/>
    </row>
    <row r="40" spans="2:17" x14ac:dyDescent="0.25">
      <c r="P40" s="25"/>
    </row>
    <row r="41" spans="2:17" x14ac:dyDescent="0.25">
      <c r="P41" s="26"/>
    </row>
    <row r="42" spans="2:17" x14ac:dyDescent="0.25">
      <c r="P42" s="27"/>
    </row>
    <row r="43" spans="2:17" x14ac:dyDescent="0.25">
      <c r="P43" s="28"/>
    </row>
    <row r="44" spans="2:17" x14ac:dyDescent="0.25">
      <c r="P44" s="29"/>
    </row>
    <row r="45" spans="2:17" x14ac:dyDescent="0.25">
      <c r="Q45" s="2"/>
    </row>
  </sheetData>
  <phoneticPr fontId="28" type="noConversion"/>
  <conditionalFormatting sqref="Q6:Q9 Q17:Q19 Q11:Q15">
    <cfRule type="colorScale" priority="8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9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P35:P44">
    <cfRule type="colorScale" priority="10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11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C3:C32">
    <cfRule type="colorScale" priority="6">
      <colorScale>
        <cfvo type="num" val="0"/>
        <cfvo type="num" val="$C$35"/>
        <cfvo type="num" val="$C$34"/>
        <color rgb="FF00B050"/>
        <color rgb="FFFFFF00"/>
        <color rgb="FFFF0000"/>
      </colorScale>
    </cfRule>
    <cfRule type="colorScale" priority="7">
      <colorScale>
        <cfvo type="num" val="0"/>
        <cfvo type="num" val="$C$35"/>
        <cfvo type="num" val="$C$34"/>
        <color rgb="FF00B050"/>
        <color rgb="FFFFFF00"/>
        <color rgb="FFFF0000"/>
      </colorScale>
    </cfRule>
    <cfRule type="colorScale" priority="12">
      <colorScale>
        <cfvo type="num" val="0"/>
        <cfvo type="percent" val="33.299999999999997"/>
        <cfvo type="num" val="6"/>
        <color rgb="FF00B050"/>
        <color rgb="FFFFFF00"/>
        <color rgb="FFFF0000"/>
      </colorScale>
    </cfRule>
  </conditionalFormatting>
  <conditionalFormatting sqref="D3:D4 D29:D31 D18:D27 D6:D7 D9:D16">
    <cfRule type="colorScale" priority="5">
      <colorScale>
        <cfvo type="num" val="0"/>
        <cfvo type="num" val="$D$35"/>
        <cfvo type="num" val="$D$34"/>
        <color rgb="FF00B050"/>
        <color rgb="FFFFFF00"/>
        <color rgb="FFFF0000"/>
      </colorScale>
    </cfRule>
    <cfRule type="colorScale" priority="13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I3:I4 I29:I31 I18:I27 I6:I7 I9:I16">
    <cfRule type="colorScale" priority="2">
      <colorScale>
        <cfvo type="num" val="0"/>
        <cfvo type="num" val="$I$35"/>
        <cfvo type="num" val="$I$34"/>
        <color rgb="FF00B050"/>
        <color rgb="FFFFFF00"/>
        <color rgb="FFFF0000"/>
      </colorScale>
    </cfRule>
    <cfRule type="colorScale" priority="14">
      <colorScale>
        <cfvo type="num" val="0"/>
        <cfvo type="percent" val="33.299999999999997"/>
        <cfvo type="num" val="9"/>
        <color rgb="FF00B050"/>
        <color rgb="FFFFFF00"/>
        <color rgb="FFFF0000"/>
      </colorScale>
    </cfRule>
    <cfRule type="colorScale" priority="15">
      <colorScale>
        <cfvo type="num" val="0"/>
        <cfvo type="percent" val="33.299999999999997"/>
        <cfvo type="num" val="9.5"/>
        <color rgb="FF00B050"/>
        <color rgb="FFFFFF00"/>
        <color rgb="FFFF0000"/>
      </colorScale>
    </cfRule>
    <cfRule type="colorScale" priority="16">
      <colorScale>
        <cfvo type="num" val="0"/>
        <cfvo type="percent" val="33.299999999999997"/>
        <cfvo type="num" val="&quot;9.5&quot;"/>
        <color rgb="FF00B050"/>
        <color rgb="FFFFFF00"/>
        <color rgb="FFFF0000"/>
      </colorScale>
    </cfRule>
  </conditionalFormatting>
  <conditionalFormatting sqref="J3:J4 J29:J31 J18:J27 J6:J7 J9:J16">
    <cfRule type="colorScale" priority="1">
      <colorScale>
        <cfvo type="num" val="0"/>
        <cfvo type="num" val="$J$35"/>
        <cfvo type="num" val="$J$34"/>
        <color rgb="FF00B050"/>
        <color rgb="FFFFFF00"/>
        <color rgb="FFFF0000"/>
      </colorScale>
    </cfRule>
    <cfRule type="colorScale" priority="17">
      <colorScale>
        <cfvo type="num" val="0"/>
        <cfvo type="percent" val="33.299999999999997"/>
        <cfvo type="num" val="8"/>
        <color rgb="FF00B050"/>
        <color rgb="FFFFFF00"/>
        <color rgb="FFFF0000"/>
      </colorScale>
    </cfRule>
  </conditionalFormatting>
  <conditionalFormatting sqref="E3:H4 E29:H31 E18:H27 E6:H7 E9:H16">
    <cfRule type="colorScale" priority="3">
      <colorScale>
        <cfvo type="num" val="0"/>
        <cfvo type="num" val="$D$35"/>
        <cfvo type="num" val="$D$34"/>
        <color rgb="FF00B050"/>
        <color rgb="FFFFFF00"/>
        <color rgb="FFFF0000"/>
      </colorScale>
    </cfRule>
    <cfRule type="colorScale" priority="4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C3:E4 C32 C29:E31 C28 C18:E27 C17 C6:E7 C5 C9:E16 C8">
    <cfRule type="colorScale" priority="18">
      <colorScale>
        <cfvo type="num" val="0"/>
        <cfvo type="num" val="$C$35"/>
        <cfvo type="num" val="$C$34"/>
        <color rgb="FF00B050"/>
        <color rgb="FFFFFF00"/>
        <color rgb="FFFF0000"/>
      </colorScale>
    </cfRule>
  </conditionalFormatting>
  <conditionalFormatting sqref="D3:D4 D29:D31 D18:D27 D6:D7 D9:D16">
    <cfRule type="colorScale" priority="19">
      <colorScale>
        <cfvo type="num" val="0"/>
        <cfvo type="num" val="$D$35"/>
        <cfvo type="num" val="$D$34"/>
        <color rgb="FF00B050"/>
        <color rgb="FFFFFF00"/>
        <color rgb="FFFF0000"/>
      </colorScale>
    </cfRule>
  </conditionalFormatting>
  <conditionalFormatting sqref="F3:H4 F29:H31 F18:H27 F6:H7 F9:H16">
    <cfRule type="colorScale" priority="20">
      <colorScale>
        <cfvo type="num" val="0"/>
        <cfvo type="num" val="$F$35"/>
        <cfvo type="num" val="$F$34"/>
        <color rgb="FF00B050"/>
        <color rgb="FFFFFF00"/>
        <color rgb="FFFF0000"/>
      </colorScale>
    </cfRule>
  </conditionalFormatting>
  <conditionalFormatting sqref="I9:I16 I29:I31 I18:I27">
    <cfRule type="colorScale" priority="21">
      <colorScale>
        <cfvo type="num" val="0"/>
        <cfvo type="num" val="$I$35"/>
        <cfvo type="num" val="$I$34"/>
        <color rgb="FF00B050"/>
        <color rgb="FFFFFF00"/>
        <color rgb="FFFF0000"/>
      </colorScale>
    </cfRule>
  </conditionalFormatting>
  <conditionalFormatting sqref="J9:J16 J29:J31 J18:J27">
    <cfRule type="colorScale" priority="22">
      <colorScale>
        <cfvo type="num" val="0"/>
        <cfvo type="num" val="$J$35"/>
        <cfvo type="num" val="$J$34"/>
        <color rgb="FF00B050"/>
        <color rgb="FFFFFF00"/>
        <color rgb="FFFF0000"/>
      </colorScale>
    </cfRule>
  </conditionalFormatting>
  <pageMargins left="0.7" right="0.7" top="0.75" bottom="0.75" header="0.3" footer="0.3"/>
  <pageSetup paperSize="9" scale="74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45"/>
  <sheetViews>
    <sheetView zoomScaleNormal="100" workbookViewId="0">
      <pane ySplit="2" topLeftCell="A3" activePane="bottomLeft" state="frozen"/>
      <selection pane="bottomLeft"/>
    </sheetView>
  </sheetViews>
  <sheetFormatPr defaultColWidth="9.140625" defaultRowHeight="15" x14ac:dyDescent="0.25"/>
  <cols>
    <col min="1" max="1" width="6.5703125" style="2" bestFit="1" customWidth="1"/>
    <col min="2" max="2" width="15.42578125" style="2" customWidth="1"/>
    <col min="3" max="10" width="8.7109375" style="4" customWidth="1"/>
    <col min="11" max="13" width="8.7109375" style="2" customWidth="1"/>
    <col min="14" max="14" width="20.7109375" style="5" customWidth="1"/>
    <col min="15" max="15" width="3.5703125" style="4" customWidth="1"/>
    <col min="16" max="16384" width="9.140625" style="4"/>
  </cols>
  <sheetData>
    <row r="1" spans="1:17" ht="15.75" x14ac:dyDescent="0.25">
      <c r="C1" s="3" t="s">
        <v>15</v>
      </c>
      <c r="D1" s="3"/>
    </row>
    <row r="2" spans="1:17" s="10" customFormat="1" ht="114.75" customHeight="1" x14ac:dyDescent="0.25">
      <c r="A2" s="34" t="s">
        <v>26</v>
      </c>
      <c r="B2" s="44" t="s">
        <v>10</v>
      </c>
      <c r="C2" s="7" t="s">
        <v>17</v>
      </c>
      <c r="D2" s="7" t="s">
        <v>24</v>
      </c>
      <c r="E2" s="7" t="s">
        <v>18</v>
      </c>
      <c r="F2" s="7" t="s">
        <v>22</v>
      </c>
      <c r="G2" s="7" t="s">
        <v>20</v>
      </c>
      <c r="H2" s="7" t="s">
        <v>25</v>
      </c>
      <c r="I2" s="7" t="s">
        <v>23</v>
      </c>
      <c r="J2" s="7" t="s">
        <v>19</v>
      </c>
      <c r="K2" s="8" t="s">
        <v>9</v>
      </c>
      <c r="L2" s="8" t="s">
        <v>14</v>
      </c>
      <c r="M2" s="8" t="s">
        <v>16</v>
      </c>
      <c r="N2" s="9"/>
    </row>
    <row r="3" spans="1:17" x14ac:dyDescent="0.25">
      <c r="A3" s="6">
        <v>1</v>
      </c>
      <c r="B3" s="1">
        <v>424168</v>
      </c>
      <c r="C3" s="11">
        <v>0</v>
      </c>
      <c r="D3" s="11">
        <v>1</v>
      </c>
      <c r="E3" s="11">
        <v>2.58</v>
      </c>
      <c r="F3" s="11">
        <v>0</v>
      </c>
      <c r="G3" s="11">
        <v>5</v>
      </c>
      <c r="H3" s="11">
        <v>5</v>
      </c>
      <c r="I3" s="11">
        <v>8.75</v>
      </c>
      <c r="J3" s="11">
        <v>0</v>
      </c>
      <c r="K3" s="12">
        <f t="shared" ref="K3:K31" si="0">SUM(C3:J3)</f>
        <v>22.33</v>
      </c>
      <c r="L3" s="12">
        <f>$L$34-Tabel362623578910[[#This Row],[aantal fouten]]</f>
        <v>26.17</v>
      </c>
      <c r="M3" s="13">
        <f t="shared" ref="M3:M12" si="1">ROUND(IF(($O$3&gt;=1),MIN(($O$3+(($L3*9)/$L$34)),(1+((($L3*9)/$L$34)*2)),(10-(((($L$34-$L3)*9)/$L$34)*0.5))),MAX(($O$3+(($L3*9)/$L$34)),(1+((($L3*9)/$L$34)*0.5)),(10-(((($L$34-$L3)*9)/$L$34)*2)))),1)</f>
        <v>5.5</v>
      </c>
      <c r="N3" s="14" t="s">
        <v>13</v>
      </c>
      <c r="O3" s="12">
        <v>0.6</v>
      </c>
      <c r="P3" s="15"/>
    </row>
    <row r="4" spans="1:17" x14ac:dyDescent="0.25">
      <c r="A4" s="6">
        <v>2</v>
      </c>
      <c r="B4" s="1">
        <v>424374</v>
      </c>
      <c r="C4" s="11">
        <v>3</v>
      </c>
      <c r="D4" s="11">
        <v>2.5</v>
      </c>
      <c r="E4" s="11">
        <v>3</v>
      </c>
      <c r="F4" s="11">
        <v>1</v>
      </c>
      <c r="G4" s="11">
        <v>5</v>
      </c>
      <c r="H4" s="11">
        <v>0</v>
      </c>
      <c r="I4" s="11">
        <v>7</v>
      </c>
      <c r="J4" s="11">
        <v>3</v>
      </c>
      <c r="K4" s="12">
        <f t="shared" si="0"/>
        <v>24.5</v>
      </c>
      <c r="L4" s="12">
        <f>$L$34-Tabel362623578910[[#This Row],[aantal fouten]]</f>
        <v>24</v>
      </c>
      <c r="M4" s="13">
        <f t="shared" si="1"/>
        <v>5.0999999999999996</v>
      </c>
      <c r="N4" s="13"/>
    </row>
    <row r="5" spans="1:17" x14ac:dyDescent="0.25">
      <c r="A5" s="6">
        <v>3</v>
      </c>
      <c r="B5" s="1">
        <v>424685</v>
      </c>
      <c r="C5" s="11">
        <v>2</v>
      </c>
      <c r="D5" s="11">
        <v>0</v>
      </c>
      <c r="E5" s="11">
        <v>2.5</v>
      </c>
      <c r="F5" s="11">
        <v>4</v>
      </c>
      <c r="G5" s="11">
        <v>5</v>
      </c>
      <c r="H5" s="11">
        <v>5</v>
      </c>
      <c r="I5" s="11">
        <v>2.5</v>
      </c>
      <c r="J5" s="11">
        <v>0</v>
      </c>
      <c r="K5" s="12">
        <f t="shared" si="0"/>
        <v>21</v>
      </c>
      <c r="L5" s="12">
        <f>$L$34-Tabel362623578910[[#This Row],[aantal fouten]]</f>
        <v>27.5</v>
      </c>
      <c r="M5" s="13">
        <f t="shared" si="1"/>
        <v>5.7</v>
      </c>
      <c r="N5" s="13"/>
    </row>
    <row r="6" spans="1:17" x14ac:dyDescent="0.25">
      <c r="A6" s="6">
        <v>4</v>
      </c>
      <c r="B6" s="1">
        <v>424884</v>
      </c>
      <c r="C6" s="11">
        <v>3</v>
      </c>
      <c r="D6" s="11">
        <v>4</v>
      </c>
      <c r="E6" s="11">
        <v>4</v>
      </c>
      <c r="F6" s="11">
        <v>3</v>
      </c>
      <c r="G6" s="11">
        <v>4</v>
      </c>
      <c r="H6" s="11">
        <v>2</v>
      </c>
      <c r="I6" s="11">
        <v>4</v>
      </c>
      <c r="J6" s="11">
        <v>2</v>
      </c>
      <c r="K6" s="12">
        <f t="shared" si="0"/>
        <v>26</v>
      </c>
      <c r="L6" s="12">
        <f>$L$34-Tabel362623578910[[#This Row],[aantal fouten]]</f>
        <v>22.5</v>
      </c>
      <c r="M6" s="13">
        <f t="shared" si="1"/>
        <v>4.8</v>
      </c>
      <c r="N6" s="17"/>
      <c r="O6" s="18">
        <v>0</v>
      </c>
      <c r="P6" s="4" t="s">
        <v>21</v>
      </c>
    </row>
    <row r="7" spans="1:17" x14ac:dyDescent="0.25">
      <c r="A7" s="6">
        <v>5</v>
      </c>
      <c r="B7" s="1">
        <v>424934</v>
      </c>
      <c r="C7" s="11">
        <v>3</v>
      </c>
      <c r="D7" s="11">
        <v>4</v>
      </c>
      <c r="E7" s="11">
        <v>1.58</v>
      </c>
      <c r="F7" s="11">
        <v>2</v>
      </c>
      <c r="G7" s="11">
        <v>2</v>
      </c>
      <c r="H7" s="11">
        <v>4</v>
      </c>
      <c r="I7" s="11">
        <v>1.75</v>
      </c>
      <c r="J7" s="11">
        <v>4</v>
      </c>
      <c r="K7" s="12">
        <f t="shared" si="0"/>
        <v>22.33</v>
      </c>
      <c r="L7" s="12">
        <f>$L$34-Tabel362623578910[[#This Row],[aantal fouten]]</f>
        <v>26.17</v>
      </c>
      <c r="M7" s="13">
        <f t="shared" si="1"/>
        <v>5.5</v>
      </c>
      <c r="N7" s="13"/>
      <c r="O7" s="19">
        <v>1</v>
      </c>
      <c r="P7" s="4" t="s">
        <v>2</v>
      </c>
      <c r="Q7" s="20"/>
    </row>
    <row r="8" spans="1:17" x14ac:dyDescent="0.25">
      <c r="A8" s="6">
        <v>6</v>
      </c>
      <c r="B8" s="1">
        <v>424956</v>
      </c>
      <c r="C8" s="11">
        <v>4</v>
      </c>
      <c r="D8" s="11">
        <v>4</v>
      </c>
      <c r="E8" s="11">
        <v>2</v>
      </c>
      <c r="F8" s="11">
        <v>2</v>
      </c>
      <c r="G8" s="11">
        <v>2</v>
      </c>
      <c r="H8" s="11">
        <v>3</v>
      </c>
      <c r="I8" s="11">
        <v>0.25</v>
      </c>
      <c r="J8" s="11">
        <v>3</v>
      </c>
      <c r="K8" s="12">
        <f t="shared" si="0"/>
        <v>20.25</v>
      </c>
      <c r="L8" s="12">
        <f>$L$34-Tabel362623578910[[#This Row],[aantal fouten]]</f>
        <v>28.25</v>
      </c>
      <c r="M8" s="13">
        <f t="shared" si="1"/>
        <v>5.8</v>
      </c>
      <c r="N8" s="13"/>
      <c r="O8" s="21">
        <v>2</v>
      </c>
      <c r="P8" s="4" t="s">
        <v>3</v>
      </c>
    </row>
    <row r="9" spans="1:17" x14ac:dyDescent="0.25">
      <c r="A9" s="6">
        <v>7</v>
      </c>
      <c r="B9" s="1">
        <v>424978</v>
      </c>
      <c r="C9" s="32">
        <v>3</v>
      </c>
      <c r="D9" s="32">
        <v>1</v>
      </c>
      <c r="E9" s="32">
        <v>4</v>
      </c>
      <c r="F9" s="32">
        <v>3</v>
      </c>
      <c r="G9" s="32">
        <v>5</v>
      </c>
      <c r="H9" s="32">
        <v>2</v>
      </c>
      <c r="I9" s="32">
        <v>5.75</v>
      </c>
      <c r="J9" s="32">
        <v>2</v>
      </c>
      <c r="K9" s="12">
        <f t="shared" si="0"/>
        <v>25.75</v>
      </c>
      <c r="L9" s="12">
        <f>$L$34-Tabel362623578910[[#This Row],[aantal fouten]]</f>
        <v>22.75</v>
      </c>
      <c r="M9" s="13">
        <f t="shared" si="1"/>
        <v>4.8</v>
      </c>
      <c r="N9" s="13"/>
      <c r="O9" s="22">
        <v>3</v>
      </c>
      <c r="P9" s="4" t="s">
        <v>0</v>
      </c>
    </row>
    <row r="10" spans="1:17" x14ac:dyDescent="0.25">
      <c r="A10" s="6">
        <v>8</v>
      </c>
      <c r="B10" s="1">
        <v>425031</v>
      </c>
      <c r="C10" s="11">
        <v>4</v>
      </c>
      <c r="D10" s="11">
        <v>2</v>
      </c>
      <c r="E10" s="11">
        <v>0</v>
      </c>
      <c r="F10" s="11">
        <v>0</v>
      </c>
      <c r="G10" s="11">
        <v>3</v>
      </c>
      <c r="H10" s="11">
        <v>0</v>
      </c>
      <c r="I10" s="11">
        <v>0</v>
      </c>
      <c r="J10" s="11">
        <v>3</v>
      </c>
      <c r="K10" s="12">
        <f t="shared" si="0"/>
        <v>12</v>
      </c>
      <c r="L10" s="12">
        <f>$L$34-Tabel362623578910[[#This Row],[aantal fouten]]</f>
        <v>36.5</v>
      </c>
      <c r="M10" s="13">
        <f t="shared" si="1"/>
        <v>7.4</v>
      </c>
      <c r="N10" s="13"/>
      <c r="O10" s="33"/>
      <c r="P10" s="4" t="s">
        <v>8</v>
      </c>
    </row>
    <row r="11" spans="1:17" x14ac:dyDescent="0.25">
      <c r="A11" s="6">
        <v>9</v>
      </c>
      <c r="B11" s="1">
        <v>426776</v>
      </c>
      <c r="C11" s="30">
        <v>2</v>
      </c>
      <c r="D11" s="30">
        <v>3</v>
      </c>
      <c r="E11" s="30">
        <v>2.5</v>
      </c>
      <c r="F11" s="30">
        <v>3</v>
      </c>
      <c r="G11" s="30">
        <v>4</v>
      </c>
      <c r="H11" s="30">
        <v>3</v>
      </c>
      <c r="I11" s="30">
        <v>6.5</v>
      </c>
      <c r="J11" s="30">
        <v>2</v>
      </c>
      <c r="K11" s="12">
        <f t="shared" si="0"/>
        <v>26</v>
      </c>
      <c r="L11" s="12">
        <f>$L$34-Tabel362623578910[[#This Row],[aantal fouten]]</f>
        <v>22.5</v>
      </c>
      <c r="M11" s="13">
        <f t="shared" si="1"/>
        <v>4.8</v>
      </c>
      <c r="N11" s="13"/>
      <c r="O11" s="23">
        <v>4</v>
      </c>
      <c r="P11" s="4" t="s">
        <v>4</v>
      </c>
    </row>
    <row r="12" spans="1:17" x14ac:dyDescent="0.25">
      <c r="A12" s="6">
        <v>10</v>
      </c>
      <c r="B12" s="1">
        <v>427156</v>
      </c>
      <c r="C12" s="30">
        <v>3</v>
      </c>
      <c r="D12" s="30">
        <v>2</v>
      </c>
      <c r="E12" s="30">
        <v>1.25</v>
      </c>
      <c r="F12" s="30">
        <v>2</v>
      </c>
      <c r="G12" s="30">
        <v>4</v>
      </c>
      <c r="H12" s="30">
        <v>1.5</v>
      </c>
      <c r="I12" s="30">
        <v>1.75</v>
      </c>
      <c r="J12" s="30">
        <v>4</v>
      </c>
      <c r="K12" s="12">
        <f t="shared" si="0"/>
        <v>19.5</v>
      </c>
      <c r="L12" s="12">
        <f>$L$34-Tabel362623578910[[#This Row],[aantal fouten]]</f>
        <v>29</v>
      </c>
      <c r="M12" s="13">
        <f t="shared" si="1"/>
        <v>6</v>
      </c>
      <c r="N12" s="13"/>
      <c r="O12" s="24">
        <v>5</v>
      </c>
      <c r="P12" s="4" t="s">
        <v>1</v>
      </c>
    </row>
    <row r="13" spans="1:17" x14ac:dyDescent="0.25">
      <c r="A13" s="6">
        <v>11</v>
      </c>
      <c r="B13" s="37">
        <v>427286</v>
      </c>
      <c r="C13" s="30"/>
      <c r="D13" s="30"/>
      <c r="E13" s="30"/>
      <c r="F13" s="30"/>
      <c r="G13" s="30"/>
      <c r="H13" s="30"/>
      <c r="I13" s="30"/>
      <c r="J13" s="30"/>
      <c r="K13" s="12"/>
      <c r="L13" s="12"/>
      <c r="M13" s="13"/>
      <c r="N13" s="13"/>
      <c r="O13" s="25">
        <v>6</v>
      </c>
      <c r="P13" s="4" t="s">
        <v>6</v>
      </c>
    </row>
    <row r="14" spans="1:17" x14ac:dyDescent="0.25">
      <c r="A14" s="6">
        <v>12</v>
      </c>
      <c r="B14" s="1">
        <v>427367</v>
      </c>
      <c r="C14" s="11">
        <v>3</v>
      </c>
      <c r="D14" s="11">
        <v>2</v>
      </c>
      <c r="E14" s="11">
        <v>4</v>
      </c>
      <c r="F14" s="11">
        <v>3</v>
      </c>
      <c r="G14" s="11">
        <v>2.5</v>
      </c>
      <c r="H14" s="11">
        <v>2</v>
      </c>
      <c r="I14" s="11">
        <v>0.5</v>
      </c>
      <c r="J14" s="11">
        <v>3</v>
      </c>
      <c r="K14" s="12">
        <f t="shared" si="0"/>
        <v>20</v>
      </c>
      <c r="L14" s="12">
        <f>$L$34-Tabel362623578910[[#This Row],[aantal fouten]]</f>
        <v>28.5</v>
      </c>
      <c r="M14" s="13">
        <f t="shared" ref="M14:M20" si="2">ROUND(IF(($O$3&gt;=1),MIN(($O$3+(($L14*9)/$L$34)),(1+((($L14*9)/$L$34)*2)),(10-(((($L$34-$L14)*9)/$L$34)*0.5))),MAX(($O$3+(($L14*9)/$L$34)),(1+((($L14*9)/$L$34)*0.5)),(10-(((($L$34-$L14)*9)/$L$34)*2)))),1)</f>
        <v>5.9</v>
      </c>
      <c r="N14" s="13"/>
      <c r="O14" s="26">
        <v>7</v>
      </c>
      <c r="P14" s="4" t="s">
        <v>7</v>
      </c>
    </row>
    <row r="15" spans="1:17" x14ac:dyDescent="0.25">
      <c r="A15" s="6">
        <v>13</v>
      </c>
      <c r="B15" s="1">
        <v>427372</v>
      </c>
      <c r="C15" s="11">
        <v>2</v>
      </c>
      <c r="D15" s="11">
        <v>2</v>
      </c>
      <c r="E15" s="11">
        <v>0.75</v>
      </c>
      <c r="F15" s="11">
        <v>4</v>
      </c>
      <c r="G15" s="11">
        <v>5</v>
      </c>
      <c r="H15" s="11">
        <v>2</v>
      </c>
      <c r="I15" s="11">
        <v>1.25</v>
      </c>
      <c r="J15" s="11">
        <v>1</v>
      </c>
      <c r="K15" s="12">
        <f t="shared" si="0"/>
        <v>18</v>
      </c>
      <c r="L15" s="12">
        <f>$L$34-Tabel362623578910[[#This Row],[aantal fouten]]</f>
        <v>30.5</v>
      </c>
      <c r="M15" s="13">
        <f t="shared" si="2"/>
        <v>6.3</v>
      </c>
      <c r="N15" s="13"/>
      <c r="O15" s="28">
        <v>10</v>
      </c>
      <c r="P15" s="4" t="s">
        <v>5</v>
      </c>
    </row>
    <row r="16" spans="1:17" x14ac:dyDescent="0.25">
      <c r="A16" s="6">
        <v>14</v>
      </c>
      <c r="B16" s="1">
        <v>427375</v>
      </c>
      <c r="C16" s="11">
        <v>3</v>
      </c>
      <c r="D16" s="11">
        <v>2</v>
      </c>
      <c r="E16" s="11">
        <v>4.58</v>
      </c>
      <c r="F16" s="11">
        <v>3</v>
      </c>
      <c r="G16" s="11">
        <v>5</v>
      </c>
      <c r="H16" s="11">
        <v>3</v>
      </c>
      <c r="I16" s="11">
        <v>4.5</v>
      </c>
      <c r="J16" s="11">
        <v>1</v>
      </c>
      <c r="K16" s="12">
        <f t="shared" si="0"/>
        <v>26.08</v>
      </c>
      <c r="L16" s="12">
        <f>$L$34-Tabel362623578910[[#This Row],[aantal fouten]]</f>
        <v>22.42</v>
      </c>
      <c r="M16" s="13">
        <f t="shared" si="2"/>
        <v>4.8</v>
      </c>
      <c r="N16" s="13"/>
    </row>
    <row r="17" spans="1:15" x14ac:dyDescent="0.25">
      <c r="A17" s="6">
        <v>15</v>
      </c>
      <c r="B17" s="1">
        <v>427381</v>
      </c>
      <c r="C17" s="30">
        <v>3</v>
      </c>
      <c r="D17" s="30">
        <v>3</v>
      </c>
      <c r="E17" s="30">
        <v>2.5</v>
      </c>
      <c r="F17" s="30">
        <v>4</v>
      </c>
      <c r="G17" s="30">
        <v>3</v>
      </c>
      <c r="H17" s="30">
        <v>4</v>
      </c>
      <c r="I17" s="30">
        <v>0.75</v>
      </c>
      <c r="J17" s="30">
        <v>4</v>
      </c>
      <c r="K17" s="12">
        <f t="shared" si="0"/>
        <v>24.25</v>
      </c>
      <c r="L17" s="12">
        <f>$L$34-Tabel362623578910[[#This Row],[aantal fouten]]</f>
        <v>24.25</v>
      </c>
      <c r="M17" s="13">
        <f t="shared" si="2"/>
        <v>5.0999999999999996</v>
      </c>
      <c r="N17" s="13"/>
      <c r="O17" s="29"/>
    </row>
    <row r="18" spans="1:15" x14ac:dyDescent="0.25">
      <c r="A18" s="6">
        <v>16</v>
      </c>
      <c r="B18" s="1">
        <v>427424</v>
      </c>
      <c r="C18" s="11">
        <v>3</v>
      </c>
      <c r="D18" s="11">
        <v>0</v>
      </c>
      <c r="E18" s="11">
        <v>0.5</v>
      </c>
      <c r="F18" s="11">
        <v>0</v>
      </c>
      <c r="G18" s="11">
        <v>1</v>
      </c>
      <c r="H18" s="11">
        <v>0</v>
      </c>
      <c r="I18" s="11">
        <v>0.25</v>
      </c>
      <c r="J18" s="11">
        <v>1</v>
      </c>
      <c r="K18" s="12">
        <f t="shared" si="0"/>
        <v>5.75</v>
      </c>
      <c r="L18" s="12">
        <f>$L$34-Tabel362623578910[[#This Row],[aantal fouten]]</f>
        <v>42.75</v>
      </c>
      <c r="M18" s="13">
        <f t="shared" si="2"/>
        <v>8.5</v>
      </c>
      <c r="N18" s="13"/>
      <c r="O18" s="29"/>
    </row>
    <row r="19" spans="1:15" x14ac:dyDescent="0.25">
      <c r="A19" s="6">
        <v>17</v>
      </c>
      <c r="B19" s="1">
        <v>427443</v>
      </c>
      <c r="C19" s="11">
        <v>3</v>
      </c>
      <c r="D19" s="11">
        <v>2</v>
      </c>
      <c r="E19" s="11">
        <v>1</v>
      </c>
      <c r="F19" s="11">
        <v>0</v>
      </c>
      <c r="G19" s="11">
        <v>5</v>
      </c>
      <c r="H19" s="11">
        <v>1</v>
      </c>
      <c r="I19" s="11">
        <v>3.5</v>
      </c>
      <c r="J19" s="11">
        <v>1</v>
      </c>
      <c r="K19" s="12">
        <f t="shared" si="0"/>
        <v>16.5</v>
      </c>
      <c r="L19" s="12">
        <f>$L$34-Tabel362623578910[[#This Row],[aantal fouten]]</f>
        <v>32</v>
      </c>
      <c r="M19" s="13">
        <f t="shared" si="2"/>
        <v>6.5</v>
      </c>
      <c r="N19" s="13"/>
      <c r="O19" s="29"/>
    </row>
    <row r="20" spans="1:15" x14ac:dyDescent="0.25">
      <c r="A20" s="6">
        <v>18</v>
      </c>
      <c r="B20" s="1">
        <v>427479</v>
      </c>
      <c r="C20" s="11">
        <v>3</v>
      </c>
      <c r="D20" s="11">
        <v>1</v>
      </c>
      <c r="E20" s="11">
        <v>2</v>
      </c>
      <c r="F20" s="11">
        <v>3</v>
      </c>
      <c r="G20" s="11">
        <v>3</v>
      </c>
      <c r="H20" s="11">
        <v>3</v>
      </c>
      <c r="I20" s="11">
        <v>4.25</v>
      </c>
      <c r="J20" s="11">
        <v>2</v>
      </c>
      <c r="K20" s="12">
        <f t="shared" si="0"/>
        <v>21.25</v>
      </c>
      <c r="L20" s="12">
        <f>$L$34-Tabel362623578910[[#This Row],[aantal fouten]]</f>
        <v>27.25</v>
      </c>
      <c r="M20" s="13">
        <f t="shared" si="2"/>
        <v>5.7</v>
      </c>
      <c r="N20" s="13"/>
      <c r="O20" s="2"/>
    </row>
    <row r="21" spans="1:15" x14ac:dyDescent="0.25">
      <c r="A21" s="6">
        <v>19</v>
      </c>
      <c r="B21" s="1">
        <v>427492</v>
      </c>
      <c r="C21" s="32"/>
      <c r="D21" s="32">
        <v>0</v>
      </c>
      <c r="E21" s="32">
        <v>0.25</v>
      </c>
      <c r="F21" s="32">
        <v>0</v>
      </c>
      <c r="G21" s="32">
        <v>1</v>
      </c>
      <c r="H21" s="32">
        <v>1</v>
      </c>
      <c r="I21" s="32">
        <v>0.5</v>
      </c>
      <c r="J21" s="32">
        <v>5</v>
      </c>
      <c r="K21" s="12">
        <f t="shared" si="0"/>
        <v>7.75</v>
      </c>
      <c r="L21" s="12">
        <f>$L$34-Tabel362623578910[[#This Row],[aantal fouten]]</f>
        <v>40.75</v>
      </c>
      <c r="M21" s="13">
        <v>8</v>
      </c>
      <c r="N21" s="40" t="s">
        <v>32</v>
      </c>
      <c r="O21" s="2"/>
    </row>
    <row r="22" spans="1:15" x14ac:dyDescent="0.25">
      <c r="A22" s="6">
        <v>20</v>
      </c>
      <c r="B22" s="1">
        <v>427494</v>
      </c>
      <c r="C22" s="11">
        <v>5</v>
      </c>
      <c r="D22" s="11">
        <v>3</v>
      </c>
      <c r="E22" s="11">
        <v>3</v>
      </c>
      <c r="F22" s="11">
        <v>2</v>
      </c>
      <c r="G22" s="11">
        <v>5</v>
      </c>
      <c r="H22" s="11">
        <v>4</v>
      </c>
      <c r="I22" s="11">
        <v>6.75</v>
      </c>
      <c r="J22" s="11">
        <v>2</v>
      </c>
      <c r="K22" s="12">
        <f t="shared" si="0"/>
        <v>30.75</v>
      </c>
      <c r="L22" s="12">
        <f>$L$34-Tabel362623578910[[#This Row],[aantal fouten]]</f>
        <v>17.75</v>
      </c>
      <c r="M22" s="13">
        <f t="shared" ref="M22:M32" si="3">ROUND(IF(($O$3&gt;=1),MIN(($O$3+(($L22*9)/$L$34)),(1+((($L22*9)/$L$34)*2)),(10-(((($L$34-$L22)*9)/$L$34)*0.5))),MAX(($O$3+(($L22*9)/$L$34)),(1+((($L22*9)/$L$34)*0.5)),(10-(((($L$34-$L22)*9)/$L$34)*2)))),1)</f>
        <v>3.9</v>
      </c>
      <c r="N22" s="13"/>
      <c r="O22" s="2"/>
    </row>
    <row r="23" spans="1:15" x14ac:dyDescent="0.25">
      <c r="A23" s="6">
        <v>21</v>
      </c>
      <c r="B23" s="1">
        <v>427532</v>
      </c>
      <c r="C23" s="11">
        <v>3</v>
      </c>
      <c r="D23" s="11">
        <v>2</v>
      </c>
      <c r="E23" s="11">
        <v>0.5</v>
      </c>
      <c r="F23" s="11">
        <v>3</v>
      </c>
      <c r="G23" s="11">
        <v>4</v>
      </c>
      <c r="H23" s="11">
        <v>2</v>
      </c>
      <c r="I23" s="11">
        <v>5.25</v>
      </c>
      <c r="J23" s="11">
        <v>3</v>
      </c>
      <c r="K23" s="12">
        <f t="shared" si="0"/>
        <v>22.75</v>
      </c>
      <c r="L23" s="12">
        <f>$L$34-Tabel362623578910[[#This Row],[aantal fouten]]</f>
        <v>25.75</v>
      </c>
      <c r="M23" s="13">
        <f t="shared" si="3"/>
        <v>5.4</v>
      </c>
      <c r="N23" s="13"/>
      <c r="O23" s="2"/>
    </row>
    <row r="24" spans="1:15" x14ac:dyDescent="0.25">
      <c r="A24" s="6">
        <v>22</v>
      </c>
      <c r="B24" s="1">
        <v>427539</v>
      </c>
      <c r="C24" s="11">
        <v>3</v>
      </c>
      <c r="D24" s="11">
        <v>2</v>
      </c>
      <c r="E24" s="11">
        <v>2</v>
      </c>
      <c r="F24" s="11">
        <v>2</v>
      </c>
      <c r="G24" s="11">
        <v>3.5</v>
      </c>
      <c r="H24" s="11">
        <v>1</v>
      </c>
      <c r="I24" s="11">
        <v>5.25</v>
      </c>
      <c r="J24" s="11">
        <v>3</v>
      </c>
      <c r="K24" s="12">
        <f t="shared" si="0"/>
        <v>21.75</v>
      </c>
      <c r="L24" s="12">
        <f>$L$34-Tabel362623578910[[#This Row],[aantal fouten]]</f>
        <v>26.75</v>
      </c>
      <c r="M24" s="13">
        <f t="shared" si="3"/>
        <v>5.6</v>
      </c>
      <c r="N24" s="13"/>
      <c r="O24" s="2"/>
    </row>
    <row r="25" spans="1:15" x14ac:dyDescent="0.25">
      <c r="A25" s="6">
        <v>23</v>
      </c>
      <c r="B25" s="1">
        <v>427558</v>
      </c>
      <c r="C25" s="30">
        <v>2</v>
      </c>
      <c r="D25" s="30">
        <v>3</v>
      </c>
      <c r="E25" s="30">
        <v>3</v>
      </c>
      <c r="F25" s="30">
        <v>1</v>
      </c>
      <c r="G25" s="30">
        <v>5</v>
      </c>
      <c r="H25" s="30">
        <v>2</v>
      </c>
      <c r="I25" s="30">
        <v>5.25</v>
      </c>
      <c r="J25" s="30">
        <v>5</v>
      </c>
      <c r="K25" s="12">
        <f t="shared" si="0"/>
        <v>26.25</v>
      </c>
      <c r="L25" s="12">
        <f>$L$34-Tabel362623578910[[#This Row],[aantal fouten]]</f>
        <v>22.25</v>
      </c>
      <c r="M25" s="13">
        <f t="shared" si="3"/>
        <v>4.7</v>
      </c>
      <c r="N25" s="13"/>
      <c r="O25" s="2"/>
    </row>
    <row r="26" spans="1:15" x14ac:dyDescent="0.25">
      <c r="A26" s="6">
        <v>24</v>
      </c>
      <c r="B26" s="1">
        <v>427599</v>
      </c>
      <c r="C26" s="11">
        <v>3</v>
      </c>
      <c r="D26" s="11">
        <v>2</v>
      </c>
      <c r="E26" s="11">
        <v>3</v>
      </c>
      <c r="F26" s="11">
        <v>1</v>
      </c>
      <c r="G26" s="11">
        <v>3</v>
      </c>
      <c r="H26" s="11">
        <v>1</v>
      </c>
      <c r="I26" s="11">
        <v>2</v>
      </c>
      <c r="J26" s="11">
        <v>5</v>
      </c>
      <c r="K26" s="12">
        <f t="shared" si="0"/>
        <v>20</v>
      </c>
      <c r="L26" s="12">
        <f>$L$34-Tabel362623578910[[#This Row],[aantal fouten]]</f>
        <v>28.5</v>
      </c>
      <c r="M26" s="13">
        <f t="shared" si="3"/>
        <v>5.9</v>
      </c>
      <c r="N26" s="13"/>
      <c r="O26" s="2"/>
    </row>
    <row r="27" spans="1:15" x14ac:dyDescent="0.25">
      <c r="A27" s="6">
        <v>25</v>
      </c>
      <c r="B27" s="1">
        <v>427609</v>
      </c>
      <c r="C27" s="11">
        <v>3</v>
      </c>
      <c r="D27" s="11">
        <v>2</v>
      </c>
      <c r="E27" s="11">
        <v>0.5</v>
      </c>
      <c r="F27" s="11">
        <v>1</v>
      </c>
      <c r="G27" s="11">
        <v>4</v>
      </c>
      <c r="H27" s="11">
        <v>3</v>
      </c>
      <c r="I27" s="11">
        <v>0</v>
      </c>
      <c r="J27" s="11">
        <v>3</v>
      </c>
      <c r="K27" s="12">
        <f t="shared" si="0"/>
        <v>16.5</v>
      </c>
      <c r="L27" s="12">
        <f>$L$34-Tabel362623578910[[#This Row],[aantal fouten]]</f>
        <v>32</v>
      </c>
      <c r="M27" s="13">
        <f t="shared" si="3"/>
        <v>6.5</v>
      </c>
      <c r="N27" s="13"/>
      <c r="O27" s="2"/>
    </row>
    <row r="28" spans="1:15" x14ac:dyDescent="0.25">
      <c r="A28" s="6">
        <v>26</v>
      </c>
      <c r="B28" s="1">
        <v>427612</v>
      </c>
      <c r="C28" s="11">
        <v>2</v>
      </c>
      <c r="D28" s="11">
        <v>2</v>
      </c>
      <c r="E28" s="11">
        <v>0</v>
      </c>
      <c r="F28" s="11">
        <v>0</v>
      </c>
      <c r="G28" s="11">
        <v>3</v>
      </c>
      <c r="H28" s="11">
        <v>2</v>
      </c>
      <c r="I28" s="11">
        <v>1</v>
      </c>
      <c r="J28" s="11">
        <v>0</v>
      </c>
      <c r="K28" s="12">
        <f t="shared" si="0"/>
        <v>10</v>
      </c>
      <c r="L28" s="12">
        <f>$L$34-Tabel362623578910[[#This Row],[aantal fouten]]</f>
        <v>38.5</v>
      </c>
      <c r="M28" s="13">
        <f t="shared" si="3"/>
        <v>7.7</v>
      </c>
      <c r="N28" s="13"/>
      <c r="O28" s="2"/>
    </row>
    <row r="29" spans="1:15" x14ac:dyDescent="0.25">
      <c r="A29" s="6">
        <v>27</v>
      </c>
      <c r="B29" s="1">
        <v>427949</v>
      </c>
      <c r="C29" s="11">
        <v>1</v>
      </c>
      <c r="D29" s="11">
        <v>3</v>
      </c>
      <c r="E29" s="11">
        <v>1</v>
      </c>
      <c r="F29" s="11">
        <v>2</v>
      </c>
      <c r="G29" s="11">
        <v>5</v>
      </c>
      <c r="H29" s="11">
        <v>4</v>
      </c>
      <c r="I29" s="11">
        <v>1.25</v>
      </c>
      <c r="J29" s="11">
        <v>3</v>
      </c>
      <c r="K29" s="12">
        <f t="shared" si="0"/>
        <v>20.25</v>
      </c>
      <c r="L29" s="12">
        <f>$L$34-Tabel362623578910[[#This Row],[aantal fouten]]</f>
        <v>28.25</v>
      </c>
      <c r="M29" s="13">
        <f t="shared" si="3"/>
        <v>5.8</v>
      </c>
      <c r="N29" s="13"/>
      <c r="O29" s="2"/>
    </row>
    <row r="30" spans="1:15" x14ac:dyDescent="0.25">
      <c r="A30" s="6">
        <v>28</v>
      </c>
      <c r="B30" s="1">
        <v>427966</v>
      </c>
      <c r="C30" s="36">
        <v>3</v>
      </c>
      <c r="D30" s="36">
        <v>3</v>
      </c>
      <c r="E30" s="36">
        <v>4.75</v>
      </c>
      <c r="F30" s="36">
        <v>1</v>
      </c>
      <c r="G30" s="36">
        <v>5</v>
      </c>
      <c r="H30" s="36">
        <v>0</v>
      </c>
      <c r="I30" s="36">
        <v>3.75</v>
      </c>
      <c r="J30" s="36">
        <v>2</v>
      </c>
      <c r="K30" s="12">
        <f t="shared" si="0"/>
        <v>22.5</v>
      </c>
      <c r="L30" s="12">
        <f>$L$34-Tabel362623578910[[#This Row],[aantal fouten]]</f>
        <v>26</v>
      </c>
      <c r="M30" s="13">
        <f t="shared" si="3"/>
        <v>5.4</v>
      </c>
      <c r="N30" s="13"/>
      <c r="O30" s="2"/>
    </row>
    <row r="31" spans="1:15" x14ac:dyDescent="0.25">
      <c r="A31" s="6">
        <v>29</v>
      </c>
      <c r="B31" s="1">
        <v>427968</v>
      </c>
      <c r="C31" s="11">
        <v>3</v>
      </c>
      <c r="D31" s="11">
        <v>2</v>
      </c>
      <c r="E31" s="11">
        <v>3</v>
      </c>
      <c r="F31" s="11">
        <v>2</v>
      </c>
      <c r="G31" s="11">
        <v>4</v>
      </c>
      <c r="H31" s="11">
        <v>5</v>
      </c>
      <c r="I31" s="11">
        <v>1</v>
      </c>
      <c r="J31" s="11">
        <v>1</v>
      </c>
      <c r="K31" s="12">
        <f t="shared" si="0"/>
        <v>21</v>
      </c>
      <c r="L31" s="12">
        <f>$L$34-Tabel362623578910[[#This Row],[aantal fouten]]</f>
        <v>27.5</v>
      </c>
      <c r="M31" s="13">
        <f t="shared" si="3"/>
        <v>5.7</v>
      </c>
      <c r="N31" s="13"/>
      <c r="O31" s="2"/>
    </row>
    <row r="32" spans="1:15" x14ac:dyDescent="0.25">
      <c r="A32" s="6">
        <v>30</v>
      </c>
      <c r="B32" s="1">
        <v>431171</v>
      </c>
      <c r="C32" s="11">
        <v>3</v>
      </c>
      <c r="D32" s="11">
        <v>2</v>
      </c>
      <c r="E32" s="11">
        <v>3.5</v>
      </c>
      <c r="F32" s="11">
        <v>2</v>
      </c>
      <c r="G32" s="11">
        <v>4</v>
      </c>
      <c r="H32" s="11">
        <v>2</v>
      </c>
      <c r="I32" s="11">
        <v>4.25</v>
      </c>
      <c r="J32" s="11">
        <v>4</v>
      </c>
      <c r="K32" s="12">
        <f t="shared" ref="K32" si="4">SUM(C32:J32)</f>
        <v>24.75</v>
      </c>
      <c r="L32" s="12">
        <f>$L$34-Tabel362623578910[[#This Row],[aantal fouten]]</f>
        <v>23.75</v>
      </c>
      <c r="M32" s="13">
        <f t="shared" si="3"/>
        <v>5</v>
      </c>
      <c r="N32" s="13"/>
      <c r="O32" s="2"/>
    </row>
    <row r="33" spans="2:16" x14ac:dyDescent="0.25">
      <c r="B33" s="16" t="s">
        <v>12</v>
      </c>
      <c r="C33" s="12">
        <f t="shared" ref="C33:M33" si="5">AVERAGE(C3:C32)</f>
        <v>2.7857142857142856</v>
      </c>
      <c r="D33" s="12">
        <f t="shared" si="5"/>
        <v>2.1206896551724137</v>
      </c>
      <c r="E33" s="12">
        <f t="shared" si="5"/>
        <v>2.1806896551724138</v>
      </c>
      <c r="F33" s="12">
        <f t="shared" si="5"/>
        <v>1.8620689655172413</v>
      </c>
      <c r="G33" s="12">
        <f t="shared" si="5"/>
        <v>3.7931034482758621</v>
      </c>
      <c r="H33" s="12">
        <f t="shared" si="5"/>
        <v>2.3275862068965516</v>
      </c>
      <c r="I33" s="12">
        <f t="shared" si="5"/>
        <v>3.0862068965517242</v>
      </c>
      <c r="J33" s="12">
        <f t="shared" si="5"/>
        <v>2.4827586206896552</v>
      </c>
      <c r="K33" s="12">
        <f t="shared" si="5"/>
        <v>20.542758620689657</v>
      </c>
      <c r="L33" s="12">
        <f t="shared" si="5"/>
        <v>27.957241379310343</v>
      </c>
      <c r="M33" s="12">
        <f t="shared" si="5"/>
        <v>5.7862068965517235</v>
      </c>
      <c r="N33" s="12"/>
      <c r="O33" s="2"/>
    </row>
    <row r="34" spans="2:16" x14ac:dyDescent="0.25">
      <c r="B34" s="16" t="s">
        <v>11</v>
      </c>
      <c r="C34" s="2">
        <v>6</v>
      </c>
      <c r="D34" s="2">
        <v>4</v>
      </c>
      <c r="E34" s="2">
        <v>6</v>
      </c>
      <c r="F34" s="2">
        <v>5</v>
      </c>
      <c r="G34" s="2">
        <v>5</v>
      </c>
      <c r="H34" s="2">
        <v>5</v>
      </c>
      <c r="I34" s="2">
        <v>9.5</v>
      </c>
      <c r="J34" s="2">
        <v>8</v>
      </c>
      <c r="K34" s="2">
        <f>SUM(C34:J34)</f>
        <v>48.5</v>
      </c>
      <c r="L34" s="2">
        <f>SUM(C34:J34)</f>
        <v>48.5</v>
      </c>
      <c r="M34" s="2">
        <v>10</v>
      </c>
      <c r="N34" s="2"/>
    </row>
    <row r="35" spans="2:16" x14ac:dyDescent="0.25">
      <c r="C35" s="31">
        <f>C34/3</f>
        <v>2</v>
      </c>
      <c r="D35" s="31">
        <f t="shared" ref="D35:J35" si="6">D34/3</f>
        <v>1.3333333333333333</v>
      </c>
      <c r="E35" s="31">
        <f t="shared" si="6"/>
        <v>2</v>
      </c>
      <c r="F35" s="31">
        <f t="shared" si="6"/>
        <v>1.6666666666666667</v>
      </c>
      <c r="G35" s="31">
        <f t="shared" si="6"/>
        <v>1.6666666666666667</v>
      </c>
      <c r="H35" s="31">
        <f t="shared" si="6"/>
        <v>1.6666666666666667</v>
      </c>
      <c r="I35" s="31">
        <f t="shared" si="6"/>
        <v>3.1666666666666665</v>
      </c>
      <c r="J35" s="31">
        <f t="shared" si="6"/>
        <v>2.6666666666666665</v>
      </c>
      <c r="O35" s="19"/>
    </row>
    <row r="36" spans="2:16" x14ac:dyDescent="0.25">
      <c r="O36" s="21"/>
    </row>
    <row r="37" spans="2:16" x14ac:dyDescent="0.25">
      <c r="O37" s="22"/>
    </row>
    <row r="38" spans="2:16" x14ac:dyDescent="0.25">
      <c r="O38" s="23"/>
    </row>
    <row r="39" spans="2:16" x14ac:dyDescent="0.25">
      <c r="O39" s="24"/>
    </row>
    <row r="40" spans="2:16" x14ac:dyDescent="0.25">
      <c r="O40" s="25"/>
    </row>
    <row r="41" spans="2:16" x14ac:dyDescent="0.25">
      <c r="O41" s="26"/>
    </row>
    <row r="42" spans="2:16" x14ac:dyDescent="0.25">
      <c r="O42" s="27"/>
    </row>
    <row r="43" spans="2:16" x14ac:dyDescent="0.25">
      <c r="O43" s="28"/>
    </row>
    <row r="44" spans="2:16" x14ac:dyDescent="0.25">
      <c r="O44" s="29"/>
    </row>
    <row r="45" spans="2:16" x14ac:dyDescent="0.25">
      <c r="P45" s="2"/>
    </row>
  </sheetData>
  <phoneticPr fontId="30" type="noConversion"/>
  <conditionalFormatting sqref="O6:O9 O17:O19 O11:O15">
    <cfRule type="colorScale" priority="110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111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O35:O44">
    <cfRule type="colorScale" priority="205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206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C3:C32">
    <cfRule type="colorScale" priority="24">
      <colorScale>
        <cfvo type="num" val="0"/>
        <cfvo type="num" val="$C$35"/>
        <cfvo type="num" val="$C$34"/>
        <color rgb="FF00B050"/>
        <color rgb="FFFFFF00"/>
        <color rgb="FFFF0000"/>
      </colorScale>
    </cfRule>
    <cfRule type="colorScale" priority="25">
      <colorScale>
        <cfvo type="num" val="0"/>
        <cfvo type="num" val="$C$35"/>
        <cfvo type="num" val="$C$34"/>
        <color rgb="FF00B050"/>
        <color rgb="FFFFFF00"/>
        <color rgb="FFFF0000"/>
      </colorScale>
    </cfRule>
    <cfRule type="colorScale" priority="220">
      <colorScale>
        <cfvo type="num" val="0"/>
        <cfvo type="percent" val="33.299999999999997"/>
        <cfvo type="num" val="6"/>
        <color rgb="FF00B050"/>
        <color rgb="FFFFFF00"/>
        <color rgb="FFFF0000"/>
      </colorScale>
    </cfRule>
  </conditionalFormatting>
  <conditionalFormatting sqref="D3:D32">
    <cfRule type="colorScale" priority="23">
      <colorScale>
        <cfvo type="num" val="0"/>
        <cfvo type="num" val="$D$35"/>
        <cfvo type="num" val="$D$34"/>
        <color rgb="FF00B050"/>
        <color rgb="FFFFFF00"/>
        <color rgb="FFFF0000"/>
      </colorScale>
    </cfRule>
    <cfRule type="colorScale" priority="222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I3:I32">
    <cfRule type="colorScale" priority="20">
      <colorScale>
        <cfvo type="num" val="0"/>
        <cfvo type="num" val="$I$35"/>
        <cfvo type="num" val="$I$34"/>
        <color rgb="FF00B050"/>
        <color rgb="FFFFFF00"/>
        <color rgb="FFFF0000"/>
      </colorScale>
    </cfRule>
    <cfRule type="colorScale" priority="226">
      <colorScale>
        <cfvo type="num" val="0"/>
        <cfvo type="percent" val="33.299999999999997"/>
        <cfvo type="num" val="9"/>
        <color rgb="FF00B050"/>
        <color rgb="FFFFFF00"/>
        <color rgb="FFFF0000"/>
      </colorScale>
    </cfRule>
    <cfRule type="colorScale" priority="227">
      <colorScale>
        <cfvo type="num" val="0"/>
        <cfvo type="percent" val="33.299999999999997"/>
        <cfvo type="num" val="9.5"/>
        <color rgb="FF00B050"/>
        <color rgb="FFFFFF00"/>
        <color rgb="FFFF0000"/>
      </colorScale>
    </cfRule>
    <cfRule type="colorScale" priority="228">
      <colorScale>
        <cfvo type="num" val="0"/>
        <cfvo type="percent" val="33.299999999999997"/>
        <cfvo type="num" val="&quot;9.5&quot;"/>
        <color rgb="FF00B050"/>
        <color rgb="FFFFFF00"/>
        <color rgb="FFFF0000"/>
      </colorScale>
    </cfRule>
  </conditionalFormatting>
  <conditionalFormatting sqref="J3:J32">
    <cfRule type="colorScale" priority="19">
      <colorScale>
        <cfvo type="num" val="0"/>
        <cfvo type="num" val="$J$35"/>
        <cfvo type="num" val="$J$34"/>
        <color rgb="FF00B050"/>
        <color rgb="FFFFFF00"/>
        <color rgb="FFFF0000"/>
      </colorScale>
    </cfRule>
    <cfRule type="colorScale" priority="232">
      <colorScale>
        <cfvo type="num" val="0"/>
        <cfvo type="percent" val="33.299999999999997"/>
        <cfvo type="num" val="8"/>
        <color rgb="FF00B050"/>
        <color rgb="FFFFFF00"/>
        <color rgb="FFFF0000"/>
      </colorScale>
    </cfRule>
  </conditionalFormatting>
  <conditionalFormatting sqref="E3:H32">
    <cfRule type="colorScale" priority="21">
      <colorScale>
        <cfvo type="num" val="0"/>
        <cfvo type="num" val="$D$35"/>
        <cfvo type="num" val="$D$34"/>
        <color rgb="FF00B050"/>
        <color rgb="FFFFFF00"/>
        <color rgb="FFFF0000"/>
      </colorScale>
    </cfRule>
    <cfRule type="colorScale" priority="22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C3:E32">
    <cfRule type="colorScale" priority="246">
      <colorScale>
        <cfvo type="num" val="0"/>
        <cfvo type="num" val="$C$35"/>
        <cfvo type="num" val="$C$34"/>
        <color rgb="FF00B050"/>
        <color rgb="FFFFFF00"/>
        <color rgb="FFFF0000"/>
      </colorScale>
    </cfRule>
  </conditionalFormatting>
  <conditionalFormatting sqref="D3:D32">
    <cfRule type="colorScale" priority="248">
      <colorScale>
        <cfvo type="num" val="0"/>
        <cfvo type="num" val="$D$35"/>
        <cfvo type="num" val="$D$34"/>
        <color rgb="FF00B050"/>
        <color rgb="FFFFFF00"/>
        <color rgb="FFFF0000"/>
      </colorScale>
    </cfRule>
  </conditionalFormatting>
  <conditionalFormatting sqref="F3:H32">
    <cfRule type="colorScale" priority="250">
      <colorScale>
        <cfvo type="num" val="0"/>
        <cfvo type="num" val="$F$35"/>
        <cfvo type="num" val="$F$34"/>
        <color rgb="FF00B050"/>
        <color rgb="FFFFFF00"/>
        <color rgb="FFFF0000"/>
      </colorScale>
    </cfRule>
  </conditionalFormatting>
  <conditionalFormatting sqref="I9:I32">
    <cfRule type="colorScale" priority="252">
      <colorScale>
        <cfvo type="num" val="0"/>
        <cfvo type="num" val="$I$35"/>
        <cfvo type="num" val="$I$34"/>
        <color rgb="FF00B050"/>
        <color rgb="FFFFFF00"/>
        <color rgb="FFFF0000"/>
      </colorScale>
    </cfRule>
  </conditionalFormatting>
  <conditionalFormatting sqref="J9:J32">
    <cfRule type="colorScale" priority="254">
      <colorScale>
        <cfvo type="num" val="0"/>
        <cfvo type="num" val="$J$35"/>
        <cfvo type="num" val="$J$34"/>
        <color rgb="FF00B050"/>
        <color rgb="FFFFFF00"/>
        <color rgb="FFFF0000"/>
      </colorScale>
    </cfRule>
  </conditionalFormatting>
  <pageMargins left="0.7" right="0.7" top="0.75" bottom="0.75" header="0.3" footer="0.3"/>
  <pageSetup paperSize="9" scale="8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Eindtoets hfd 5</vt:lpstr>
      <vt:lpstr>Kijk- en luistertoets</vt:lpstr>
      <vt:lpstr>Eindtoets hfd 3</vt:lpstr>
      <vt:lpstr>Werkwoordentoets</vt:lpstr>
      <vt:lpstr>Eindtoets hfd 2</vt:lpstr>
      <vt:lpstr>Eindtoets hfd 1</vt:lpstr>
    </vt:vector>
  </TitlesOfParts>
  <Company>Oostvaarders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dronkerss</dc:creator>
  <cp:lastModifiedBy>Sander</cp:lastModifiedBy>
  <cp:lastPrinted>2020-03-17T20:24:47Z</cp:lastPrinted>
  <dcterms:created xsi:type="dcterms:W3CDTF">2009-09-21T14:06:06Z</dcterms:created>
  <dcterms:modified xsi:type="dcterms:W3CDTF">2020-03-17T20:25:24Z</dcterms:modified>
</cp:coreProperties>
</file>